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nilta-my.sharepoint.com/personal/alexandra_melnikova_softline_com/Documents/IR Collaboration Space - General/PAO Softline/Results/3Q2024/"/>
    </mc:Choice>
  </mc:AlternateContent>
  <xr:revisionPtr revIDLastSave="1" documentId="8_{51AA17C3-CF93-4B59-986A-82ACEB95992C}" xr6:coauthVersionLast="36" xr6:coauthVersionMax="36" xr10:uidLastSave="{31B4E885-E225-4D22-A0D7-7777F2FAC21C}"/>
  <bookViews>
    <workbookView xWindow="0" yWindow="0" windowWidth="19200" windowHeight="6930" tabRatio="607" xr2:uid="{00000000-000D-0000-FFFF-FFFF00000000}"/>
  </bookViews>
  <sheets>
    <sheet name="Fact Sheet" sheetId="1" r:id="rId1"/>
  </sheets>
  <definedNames>
    <definedName name="_xlnm._FilterDatabase" localSheetId="0" hidden="1">'Fact Sheet'!$G$10:$O$10</definedName>
    <definedName name="_xlnm.Print_Titles" localSheetId="0">'Fact Sheet'!$1:$9</definedName>
    <definedName name="_xlnm.Print_Area" localSheetId="0">'Fact Sheet'!$A$1:$AB$58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3" i="1" l="1"/>
  <c r="Z52" i="1"/>
  <c r="Z50" i="1"/>
  <c r="Z49" i="1"/>
  <c r="X49" i="1"/>
  <c r="Y49" i="1"/>
  <c r="Z43" i="1" l="1"/>
  <c r="Z42" i="1"/>
  <c r="Z41" i="1"/>
  <c r="Z39" i="1"/>
  <c r="Y39" i="1"/>
  <c r="Z37" i="1"/>
  <c r="Y37" i="1"/>
  <c r="Z35" i="1"/>
  <c r="Z34" i="1"/>
  <c r="Z32" i="1"/>
  <c r="Z31" i="1"/>
  <c r="Z28" i="1"/>
  <c r="Z27" i="1"/>
  <c r="Y19" i="1"/>
  <c r="Z19" i="1"/>
  <c r="Z18" i="1"/>
  <c r="Z16" i="1"/>
  <c r="Y16" i="1"/>
  <c r="Z15" i="1"/>
  <c r="Y15" i="1"/>
  <c r="Z12" i="1"/>
  <c r="Y12" i="1"/>
  <c r="Y42" i="1" l="1"/>
  <c r="Y41" i="1"/>
  <c r="Y43" i="1"/>
  <c r="X43" i="1"/>
  <c r="X42" i="1"/>
  <c r="X41" i="1"/>
  <c r="X40" i="1"/>
  <c r="X39" i="1"/>
  <c r="X38" i="1"/>
  <c r="X37" i="1"/>
  <c r="X36" i="1"/>
  <c r="X35" i="1"/>
  <c r="Y35" i="1"/>
  <c r="X34" i="1"/>
  <c r="Y34" i="1"/>
  <c r="Y32" i="1"/>
  <c r="Y31" i="1"/>
  <c r="X32" i="1"/>
  <c r="X31" i="1"/>
  <c r="X33" i="1"/>
  <c r="X30" i="1"/>
  <c r="X28" i="1"/>
  <c r="Y28" i="1"/>
  <c r="Y27" i="1"/>
  <c r="X27" i="1"/>
  <c r="X26" i="1"/>
  <c r="X19" i="1"/>
  <c r="X18" i="1"/>
  <c r="Y18" i="1"/>
  <c r="X17" i="1"/>
  <c r="X16" i="1"/>
  <c r="X15" i="1"/>
  <c r="X14" i="1"/>
  <c r="X12" i="1"/>
  <c r="X11" i="1"/>
  <c r="Y53" i="1"/>
  <c r="X52" i="1"/>
  <c r="Y52" i="1" s="1"/>
  <c r="Y51" i="1"/>
  <c r="Y50" i="1"/>
  <c r="X48" i="1"/>
  <c r="W49" i="1"/>
  <c r="M40" i="1" l="1"/>
  <c r="Q40" i="1" l="1"/>
  <c r="W53" i="1" l="1"/>
  <c r="W50" i="1"/>
  <c r="W52" i="1"/>
  <c r="P49" i="1"/>
  <c r="S49" i="1"/>
  <c r="R49" i="1"/>
  <c r="R53" i="1"/>
  <c r="R52" i="1"/>
  <c r="Q52" i="1"/>
  <c r="P52" i="1"/>
  <c r="R50" i="1"/>
  <c r="Q49" i="1"/>
  <c r="S50" i="1"/>
  <c r="W42" i="1" l="1"/>
  <c r="W41" i="1"/>
  <c r="P42" i="1"/>
  <c r="P41" i="1"/>
  <c r="Q42" i="1"/>
  <c r="R42" i="1"/>
  <c r="Q41" i="1"/>
  <c r="R41" i="1"/>
  <c r="W39" i="1"/>
  <c r="P39" i="1"/>
  <c r="Q39" i="1"/>
  <c r="Q38" i="1"/>
  <c r="Q36" i="1"/>
  <c r="W35" i="1"/>
  <c r="W32" i="1"/>
  <c r="W34" i="1"/>
  <c r="W31" i="1"/>
  <c r="P34" i="1"/>
  <c r="P31" i="1"/>
  <c r="Q34" i="1"/>
  <c r="Q31" i="1"/>
  <c r="Q33" i="1"/>
  <c r="Q30" i="1"/>
  <c r="W28" i="1"/>
  <c r="W27" i="1"/>
  <c r="P27" i="1"/>
  <c r="Q27" i="1"/>
  <c r="Q26" i="1"/>
  <c r="W19" i="1"/>
  <c r="W18" i="1"/>
  <c r="W16" i="1"/>
  <c r="W15" i="1"/>
  <c r="P18" i="1"/>
  <c r="R19" i="1"/>
  <c r="Q18" i="1"/>
  <c r="P15" i="1"/>
  <c r="Q15" i="1"/>
  <c r="R15" i="1"/>
  <c r="Q17" i="1"/>
  <c r="Q14" i="1"/>
  <c r="W12" i="1"/>
  <c r="Q11" i="1"/>
  <c r="U50" i="1" l="1"/>
  <c r="T49" i="1"/>
  <c r="U43" i="1"/>
  <c r="U42" i="1"/>
  <c r="U41" i="1"/>
  <c r="R43" i="1" l="1"/>
  <c r="T40" i="1"/>
  <c r="T38" i="1"/>
  <c r="T36" i="1"/>
  <c r="T37" i="1" s="1"/>
  <c r="T30" i="1"/>
  <c r="T33" i="1"/>
  <c r="T26" i="1"/>
  <c r="T27" i="1" s="1"/>
  <c r="S26" i="1"/>
  <c r="S42" i="1" s="1"/>
  <c r="N18" i="1"/>
  <c r="T14" i="1"/>
  <c r="S12" i="1"/>
  <c r="T11" i="1"/>
  <c r="T50" i="1"/>
  <c r="T51" i="1"/>
  <c r="T53" i="1" s="1"/>
  <c r="T48" i="1"/>
  <c r="M52" i="1"/>
  <c r="S52" i="1"/>
  <c r="M49" i="1"/>
  <c r="M50" i="1"/>
  <c r="T41" i="1" l="1"/>
  <c r="T31" i="1"/>
  <c r="T42" i="1"/>
  <c r="T15" i="1"/>
  <c r="T52" i="1"/>
  <c r="T39" i="1"/>
  <c r="L49" i="1"/>
  <c r="N41" i="1"/>
  <c r="N42" i="1"/>
  <c r="N43" i="1"/>
  <c r="U39" i="1"/>
  <c r="U37" i="1"/>
  <c r="U35" i="1"/>
  <c r="U34" i="1"/>
  <c r="U32" i="1"/>
  <c r="U31" i="1"/>
  <c r="S27" i="1"/>
  <c r="R32" i="1"/>
  <c r="U27" i="1"/>
  <c r="U28" i="1"/>
  <c r="U19" i="1"/>
  <c r="U18" i="1"/>
  <c r="I18" i="1"/>
  <c r="E18" i="1"/>
  <c r="U16" i="1"/>
  <c r="U15" i="1"/>
  <c r="U12" i="1"/>
  <c r="S53" i="1" l="1"/>
  <c r="L33" i="1"/>
  <c r="S35" i="1" s="1"/>
  <c r="L30" i="1"/>
  <c r="S32" i="1" s="1"/>
  <c r="R16" i="1"/>
  <c r="L14" i="1"/>
  <c r="L15" i="1" s="1"/>
  <c r="L31" i="1" l="1"/>
  <c r="S45" i="1"/>
  <c r="S41" i="1"/>
  <c r="S38" i="1"/>
  <c r="S39" i="1" s="1"/>
  <c r="K42" i="1"/>
  <c r="I42" i="1"/>
  <c r="E42" i="1"/>
  <c r="L41" i="1"/>
  <c r="L38" i="1"/>
  <c r="L39" i="1" s="1"/>
  <c r="L36" i="1"/>
  <c r="L37" i="1" s="1"/>
  <c r="S36" i="1"/>
  <c r="S37" i="1" s="1"/>
  <c r="S31" i="1"/>
  <c r="R28" i="1"/>
  <c r="R27" i="1"/>
  <c r="L26" i="1"/>
  <c r="S14" i="1"/>
  <c r="R17" i="1"/>
  <c r="R12" i="1"/>
  <c r="T17" i="1" l="1"/>
  <c r="T34" i="1" s="1"/>
  <c r="R18" i="1"/>
  <c r="S15" i="1"/>
  <c r="S16" i="1"/>
  <c r="L42" i="1"/>
  <c r="S28" i="1"/>
  <c r="S17" i="1"/>
  <c r="L27" i="1"/>
  <c r="K53" i="1"/>
  <c r="L52" i="1"/>
  <c r="S18" i="1" l="1"/>
  <c r="S34" i="1"/>
  <c r="T18" i="1"/>
  <c r="R39" i="1"/>
  <c r="R37" i="1"/>
  <c r="M38" i="1"/>
  <c r="K37" i="1"/>
  <c r="M36" i="1"/>
  <c r="K41" i="1"/>
  <c r="I41" i="1"/>
  <c r="I43" i="1"/>
  <c r="R31" i="1"/>
  <c r="R35" i="1"/>
  <c r="M33" i="1"/>
  <c r="T35" i="1" s="1"/>
  <c r="M30" i="1"/>
  <c r="T32" i="1" s="1"/>
  <c r="K31" i="1"/>
  <c r="N32" i="1"/>
  <c r="N35" i="1"/>
  <c r="N31" i="1"/>
  <c r="N34" i="1"/>
  <c r="I35" i="1"/>
  <c r="I34" i="1"/>
  <c r="I32" i="1"/>
  <c r="I31" i="1"/>
  <c r="E41" i="1"/>
  <c r="E39" i="1"/>
  <c r="E37" i="1"/>
  <c r="E34" i="1"/>
  <c r="E31" i="1"/>
  <c r="N28" i="1"/>
  <c r="K27" i="1"/>
  <c r="M26" i="1"/>
  <c r="T28" i="1" s="1"/>
  <c r="N27" i="1"/>
  <c r="I28" i="1"/>
  <c r="I27" i="1"/>
  <c r="E27" i="1"/>
  <c r="M14" i="1"/>
  <c r="T16" i="1" s="1"/>
  <c r="N19" i="1"/>
  <c r="N16" i="1"/>
  <c r="N15" i="1"/>
  <c r="I15" i="1"/>
  <c r="I16" i="1"/>
  <c r="I19" i="1"/>
  <c r="E15" i="1"/>
  <c r="N12" i="1"/>
  <c r="I12" i="1"/>
  <c r="N51" i="1"/>
  <c r="M53" i="1"/>
  <c r="N48" i="1"/>
  <c r="K50" i="1"/>
  <c r="I51" i="1"/>
  <c r="I53" i="1" s="1"/>
  <c r="H53" i="1"/>
  <c r="G53" i="1"/>
  <c r="H52" i="1"/>
  <c r="G52" i="1"/>
  <c r="H50" i="1"/>
  <c r="G50" i="1"/>
  <c r="I48" i="1"/>
  <c r="H49" i="1"/>
  <c r="G49" i="1"/>
  <c r="D52" i="1"/>
  <c r="D49" i="1"/>
  <c r="U53" i="1" l="1"/>
  <c r="M42" i="1"/>
  <c r="T43" i="1"/>
  <c r="I50" i="1"/>
  <c r="K49" i="1"/>
  <c r="M31" i="1"/>
  <c r="N53" i="1"/>
  <c r="N50" i="1"/>
  <c r="K52" i="1"/>
  <c r="R34" i="1"/>
  <c r="K17" i="1"/>
  <c r="K15" i="1"/>
  <c r="K18" i="1" l="1"/>
  <c r="L17" i="1"/>
  <c r="K34" i="1"/>
  <c r="M17" i="1"/>
  <c r="K39" i="1"/>
  <c r="L18" i="1" l="1"/>
  <c r="L34" i="1"/>
  <c r="S19" i="1"/>
  <c r="M34" i="1"/>
  <c r="T19" i="1"/>
  <c r="I37" i="1"/>
  <c r="I39" i="1" l="1"/>
  <c r="N39" i="1" l="1"/>
  <c r="M11" i="1"/>
  <c r="T12" i="1" l="1"/>
  <c r="M37" i="1"/>
  <c r="M39" i="1"/>
  <c r="M41" i="1"/>
  <c r="M18" i="1"/>
  <c r="M27" i="1"/>
  <c r="M15" i="1"/>
  <c r="N37" i="1" l="1"/>
</calcChain>
</file>

<file path=xl/sharedStrings.xml><?xml version="1.0" encoding="utf-8"?>
<sst xmlns="http://schemas.openxmlformats.org/spreadsheetml/2006/main" count="73" uniqueCount="40">
  <si>
    <t>FACT SHEET</t>
  </si>
  <si>
    <t/>
  </si>
  <si>
    <t>2020 (заканчивается 31/12/2020)</t>
  </si>
  <si>
    <t>Этот документ включает неаудированные данные, о чем мы детальнее рассказываем в примечаниях;</t>
  </si>
  <si>
    <t>2021 (заканчивается 31/12/2021)</t>
  </si>
  <si>
    <t>2022 (заканчивается 31/12/2022)</t>
  </si>
  <si>
    <t>Оборот</t>
  </si>
  <si>
    <t>Рост год к году</t>
  </si>
  <si>
    <t>Сегменты</t>
  </si>
  <si>
    <t>% от Оборота</t>
  </si>
  <si>
    <t>Примечания:</t>
  </si>
  <si>
    <t>Сторонние решения</t>
  </si>
  <si>
    <t>Собственные решения</t>
  </si>
  <si>
    <t>10 крупнейших клиентов</t>
  </si>
  <si>
    <t>Прибыль</t>
  </si>
  <si>
    <t>Валовая прибыль</t>
  </si>
  <si>
    <t>Операционная прибыль</t>
  </si>
  <si>
    <t>Скорректированная EBITDA</t>
  </si>
  <si>
    <t>Количество сотрудников</t>
  </si>
  <si>
    <t>Количество сотрудников на конец периода</t>
  </si>
  <si>
    <t>Рост период к периоду</t>
  </si>
  <si>
    <t>в т.ч. разработчики и оказание услуг</t>
  </si>
  <si>
    <t>(2) Больше информации у нас на сайте https://softline.ru/investor-relations</t>
  </si>
  <si>
    <t>(1) Полугодовые результаты представлены на основе сокращенной консолидированной отчетности по результатам обзорной проверки</t>
  </si>
  <si>
    <t>2023 (заканчивается 31/12/2023)</t>
  </si>
  <si>
    <t>1П</t>
  </si>
  <si>
    <t>2П</t>
  </si>
  <si>
    <t>Повторяющийся оборот, % от Оборота</t>
  </si>
  <si>
    <t>Повторяющийся оборот</t>
  </si>
  <si>
    <t>Уровень концентрации клиентов, % от Оборота</t>
  </si>
  <si>
    <t>Чистая прибыль</t>
  </si>
  <si>
    <t>Выпущенные акции, млн штук</t>
  </si>
  <si>
    <t>3K</t>
  </si>
  <si>
    <t>% от Валовой прибыли</t>
  </si>
  <si>
    <t>NM</t>
  </si>
  <si>
    <t>(в млн руб., если не указано иное)</t>
  </si>
  <si>
    <t>1К</t>
  </si>
  <si>
    <t>2К</t>
  </si>
  <si>
    <t>2024 (заканчивается 31/12/2024)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</si>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</sst>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\ _₽_-;\-* #,##0.00\ _₽_-;_-* &quot;-&quot;??\ _₽_-;_-@_-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&quot;$&quot;* #,##0.0_)_%;_(&quot;$&quot;* \(#,##0.0\)_%;_(&quot;$&quot;* &quot;—&quot;_);_(@_)"/>
    <numFmt numFmtId="167" formatCode="&quot;$&quot;#,##0.0"/>
    <numFmt numFmtId="168" formatCode="&quot;$&quot;\ \ #,##0.0"/>
    <numFmt numFmtId="169" formatCode="#,##0.0_)%;\(#,##0.0\)%;&quot;—&quot;\%;_(@_)"/>
    <numFmt numFmtId="170" formatCode="0.0%"/>
    <numFmt numFmtId="171" formatCode="#,##0.0_%\);\(#,##0.0%\);&quot;—&quot;\%;_(@_)"/>
    <numFmt numFmtId="172" formatCode="&quot;$&quot;#,##0.00"/>
    <numFmt numFmtId="173" formatCode="_(#,##0.0_)_%;_(\(#,##0.0\)_%;_(&quot;—&quot;_);_(@_)"/>
    <numFmt numFmtId="174" formatCode="#,##0.0"/>
    <numFmt numFmtId="175" formatCode="_(&quot;$&quot;* #,##0.000_);_(&quot;$&quot;* \(#,##0.000\);_(&quot;$&quot;* &quot;-&quot;??_);_(@_)"/>
    <numFmt numFmtId="176" formatCode="#,##0_ ;\-#,##0\ "/>
    <numFmt numFmtId="177" formatCode="#,##0_);\(#,##0\);\-_);@"/>
    <numFmt numFmtId="178" formatCode="#,##0.0%;\(#,##0.0\)%;\-&quot; &quot;"/>
    <numFmt numFmtId="179" formatCode="_ * #,##0.00_)_ ;_ * \(#,##0.00\)_ ;_ * &quot;-&quot;??_)_ ;_ @_ "/>
    <numFmt numFmtId="180" formatCode="_-* #,##0.00_р_._-;\-* #,##0.00_р_._-;_-* &quot;-&quot;??_р_._-;_-@_-"/>
    <numFmt numFmtId="181" formatCode="#,##0%;\(#,##0\)%;\-&quot; &quot;"/>
  </numFmts>
  <fonts count="5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497F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theme="2" tint="-0.499984740745262"/>
      <name val="Arial"/>
      <family val="2"/>
    </font>
    <font>
      <sz val="10"/>
      <color rgb="FF000000"/>
      <name val="Times New Roman"/>
      <family val="1"/>
    </font>
    <font>
      <b/>
      <sz val="16"/>
      <color rgb="FF000000"/>
      <name val="Franklin Gothic Medium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FFFFFF"/>
      <name val="Calibri"/>
      <family val="2"/>
    </font>
    <font>
      <sz val="12"/>
      <color rgb="FF00497F"/>
      <name val="Calibri"/>
      <family val="2"/>
    </font>
    <font>
      <b/>
      <sz val="12"/>
      <color rgb="FFFFFFFF"/>
      <name val="Calibri"/>
      <family val="2"/>
    </font>
    <font>
      <sz val="10"/>
      <color theme="2" tint="-0.499984740745262"/>
      <name val="Calibri"/>
      <family val="2"/>
    </font>
    <font>
      <b/>
      <sz val="16"/>
      <color rgb="FFFFFFFF"/>
      <name val="Calibri"/>
      <family val="2"/>
    </font>
    <font>
      <sz val="10"/>
      <color theme="0" tint="-4.9989318521683403E-2"/>
      <name val="Calibri"/>
      <family val="2"/>
    </font>
    <font>
      <b/>
      <sz val="16"/>
      <color rgb="FF002060"/>
      <name val="Calibri"/>
      <family val="2"/>
    </font>
    <font>
      <sz val="9"/>
      <color rgb="FF002060"/>
      <name val="Calibri"/>
      <family val="2"/>
    </font>
    <font>
      <sz val="9"/>
      <color rgb="FF002060"/>
      <name val="Calibri"/>
      <family val="2"/>
      <charset val="204"/>
      <scheme val="minor"/>
    </font>
    <font>
      <b/>
      <i/>
      <sz val="12"/>
      <color rgb="FF002060"/>
      <name val="Calibri"/>
      <family val="2"/>
    </font>
    <font>
      <sz val="12"/>
      <color rgb="FF002060"/>
      <name val="Calibri"/>
      <family val="2"/>
      <charset val="204"/>
    </font>
    <font>
      <i/>
      <sz val="11"/>
      <color rgb="FF0070C0"/>
      <name val="Calibri"/>
      <family val="2"/>
    </font>
    <font>
      <i/>
      <sz val="11"/>
      <color theme="4"/>
      <name val="Calibri"/>
      <family val="2"/>
    </font>
    <font>
      <sz val="10"/>
      <color theme="2" tint="-0.499984740745262"/>
      <name val="Times New Roman"/>
      <family val="1"/>
      <charset val="204"/>
    </font>
    <font>
      <sz val="12"/>
      <color rgb="FF002060"/>
      <name val="Calibri"/>
      <family val="2"/>
    </font>
    <font>
      <i/>
      <sz val="11"/>
      <color rgb="FF00497F"/>
      <name val="Calibri"/>
      <family val="2"/>
    </font>
    <font>
      <i/>
      <sz val="10"/>
      <color rgb="FF000000"/>
      <name val="Times New Roman"/>
      <family val="1"/>
    </font>
    <font>
      <b/>
      <i/>
      <sz val="12"/>
      <color rgb="FF002060"/>
      <name val="Calibri"/>
      <family val="2"/>
      <charset val="204"/>
    </font>
    <font>
      <sz val="9"/>
      <color rgb="FF00497F"/>
      <name val="Calibri"/>
      <family val="2"/>
    </font>
    <font>
      <sz val="9"/>
      <color rgb="FFFFFFFF"/>
      <name val="Calibri"/>
      <family val="2"/>
    </font>
    <font>
      <sz val="9"/>
      <color rgb="FFFFFFFF"/>
      <name val="Calibri"/>
      <family val="2"/>
      <charset val="204"/>
    </font>
    <font>
      <i/>
      <sz val="12"/>
      <color rgb="FF00497F"/>
      <name val="Calibri"/>
      <family val="2"/>
    </font>
    <font>
      <i/>
      <sz val="12"/>
      <color rgb="FF002060"/>
      <name val="Calibri"/>
      <family val="2"/>
    </font>
    <font>
      <b/>
      <sz val="12"/>
      <color rgb="FF00497F"/>
      <name val="Calibri"/>
      <family val="2"/>
    </font>
    <font>
      <i/>
      <sz val="12"/>
      <color rgb="FF00206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</font>
    <font>
      <sz val="9"/>
      <color rgb="FFFF0000"/>
      <name val="Arial"/>
      <family val="2"/>
    </font>
    <font>
      <sz val="10"/>
      <color rgb="FF0070C0"/>
      <name val="Arial Narrow"/>
      <family val="2"/>
      <charset val="204"/>
    </font>
    <font>
      <b/>
      <sz val="10"/>
      <color theme="3" tint="-0.499984740745262"/>
      <name val="Arial Narrow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MS Sans Serif"/>
      <family val="2"/>
    </font>
    <font>
      <sz val="10"/>
      <color rgb="FF000000"/>
      <name val="Arial"/>
      <family val="2"/>
      <charset val="204"/>
    </font>
    <font>
      <i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10"/>
      <name val="Arial Cyr"/>
      <charset val="204"/>
    </font>
    <font>
      <i/>
      <sz val="8"/>
      <name val="Arial"/>
      <family val="2"/>
      <charset val="204"/>
    </font>
    <font>
      <b/>
      <sz val="12"/>
      <color rgb="FF002060"/>
      <name val="Calibri"/>
      <family val="2"/>
      <charset val="204"/>
    </font>
    <font>
      <b/>
      <sz val="10"/>
      <color theme="2" tint="-0.499984740745262"/>
      <name val="Calibri"/>
      <family val="2"/>
      <charset val="204"/>
    </font>
    <font>
      <b/>
      <sz val="10"/>
      <color theme="0" tint="-4.9989318521683403E-2"/>
      <name val="Calibri"/>
      <family val="2"/>
      <charset val="204"/>
    </font>
    <font>
      <b/>
      <sz val="12"/>
      <color rgb="FF00497F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20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35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177" fontId="39" fillId="6" borderId="19">
      <alignment horizontal="center"/>
    </xf>
    <xf numFmtId="177" fontId="40" fillId="6" borderId="19"/>
    <xf numFmtId="16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1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0" borderId="0"/>
    <xf numFmtId="9" fontId="41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180" fontId="47" fillId="0" borderId="0" applyFont="0" applyFill="0" applyBorder="0" applyAlignment="0" applyProtection="0"/>
    <xf numFmtId="0" fontId="42" fillId="0" borderId="0"/>
    <xf numFmtId="0" fontId="44" fillId="0" borderId="0"/>
    <xf numFmtId="0" fontId="48" fillId="0" borderId="0"/>
    <xf numFmtId="0" fontId="36" fillId="0" borderId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50" fillId="0" borderId="0" applyFill="0" applyBorder="0"/>
    <xf numFmtId="0" fontId="36" fillId="0" borderId="0"/>
    <xf numFmtId="49" fontId="51" fillId="7" borderId="0">
      <alignment horizontal="left" vertical="center"/>
    </xf>
    <xf numFmtId="9" fontId="52" fillId="0" borderId="0" applyFont="0" applyFill="0" applyBorder="0" applyAlignment="0" applyProtection="0"/>
    <xf numFmtId="0" fontId="44" fillId="0" borderId="0"/>
    <xf numFmtId="181" fontId="53" fillId="0" borderId="0" applyFill="0" applyBorder="0" applyAlignment="0" applyProtection="0"/>
  </cellStyleXfs>
  <cellXfs count="177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left"/>
    </xf>
    <xf numFmtId="0" fontId="3" fillId="0" borderId="0" xfId="1" applyNumberFormat="1" applyFont="1" applyFill="1" applyAlignment="1">
      <alignment horizontal="right" wrapText="1"/>
    </xf>
    <xf numFmtId="0" fontId="2" fillId="0" borderId="0" xfId="1" applyFont="1" applyFill="1" applyBorder="1" applyAlignment="1">
      <alignment horizontal="left"/>
    </xf>
    <xf numFmtId="0" fontId="4" fillId="0" borderId="0" xfId="1" applyNumberFormat="1" applyFont="1" applyAlignment="1">
      <alignment horizontal="left"/>
    </xf>
    <xf numFmtId="0" fontId="1" fillId="0" borderId="0" xfId="1" applyAlignment="1">
      <alignment wrapText="1"/>
    </xf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Alignment="1">
      <alignment vertical="center"/>
    </xf>
    <xf numFmtId="0" fontId="8" fillId="0" borderId="0" xfId="1" applyFont="1" applyFill="1" applyAlignment="1"/>
    <xf numFmtId="0" fontId="8" fillId="0" borderId="0" xfId="1" applyFont="1" applyFill="1" applyAlignment="1">
      <alignment vertical="center"/>
    </xf>
    <xf numFmtId="166" fontId="2" fillId="0" borderId="0" xfId="1" applyNumberFormat="1" applyFont="1" applyAlignment="1">
      <alignment horizontal="left"/>
    </xf>
    <xf numFmtId="166" fontId="2" fillId="0" borderId="0" xfId="1" applyNumberFormat="1" applyFont="1" applyFill="1" applyBorder="1" applyAlignment="1">
      <alignment horizontal="left"/>
    </xf>
    <xf numFmtId="0" fontId="9" fillId="3" borderId="1" xfId="1" applyFont="1" applyFill="1" applyBorder="1" applyAlignment="1">
      <alignment horizontal="left"/>
    </xf>
    <xf numFmtId="0" fontId="10" fillId="0" borderId="0" xfId="1" applyFont="1" applyAlignment="1">
      <alignment horizontal="left"/>
    </xf>
    <xf numFmtId="0" fontId="12" fillId="0" borderId="0" xfId="1" applyNumberFormat="1" applyFont="1" applyAlignment="1">
      <alignment horizontal="left"/>
    </xf>
    <xf numFmtId="0" fontId="1" fillId="0" borderId="0" xfId="1" applyAlignment="1"/>
    <xf numFmtId="0" fontId="13" fillId="3" borderId="5" xfId="1" applyFont="1" applyFill="1" applyBorder="1" applyAlignment="1"/>
    <xf numFmtId="0" fontId="10" fillId="0" borderId="0" xfId="1" applyFont="1" applyBorder="1" applyAlignment="1">
      <alignment horizontal="left" vertical="center"/>
    </xf>
    <xf numFmtId="0" fontId="11" fillId="3" borderId="6" xfId="1" applyFont="1" applyFill="1" applyBorder="1" applyAlignment="1">
      <alignment horizontal="center" vertical="center"/>
    </xf>
    <xf numFmtId="167" fontId="14" fillId="0" borderId="0" xfId="1" applyNumberFormat="1" applyFont="1" applyAlignment="1">
      <alignment horizontal="left"/>
    </xf>
    <xf numFmtId="0" fontId="15" fillId="0" borderId="1" xfId="1" applyFont="1" applyFill="1" applyBorder="1" applyAlignment="1">
      <alignment horizontal="left" vertical="center"/>
    </xf>
    <xf numFmtId="0" fontId="16" fillId="4" borderId="0" xfId="1" applyFont="1" applyFill="1" applyBorder="1" applyAlignment="1">
      <alignment horizontal="left"/>
    </xf>
    <xf numFmtId="0" fontId="16" fillId="0" borderId="7" xfId="1" applyFont="1" applyFill="1" applyBorder="1" applyAlignment="1">
      <alignment horizontal="left"/>
    </xf>
    <xf numFmtId="0" fontId="16" fillId="0" borderId="8" xfId="1" applyFont="1" applyFill="1" applyBorder="1" applyAlignment="1">
      <alignment horizontal="left"/>
    </xf>
    <xf numFmtId="0" fontId="16" fillId="0" borderId="9" xfId="1" applyFont="1" applyFill="1" applyBorder="1" applyAlignment="1">
      <alignment horizontal="left"/>
    </xf>
    <xf numFmtId="0" fontId="16" fillId="0" borderId="10" xfId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8" fillId="0" borderId="9" xfId="1" applyFont="1" applyFill="1" applyBorder="1" applyAlignment="1"/>
    <xf numFmtId="0" fontId="22" fillId="0" borderId="0" xfId="1" applyNumberFormat="1" applyFont="1" applyAlignment="1">
      <alignment wrapText="1"/>
    </xf>
    <xf numFmtId="0" fontId="23" fillId="0" borderId="0" xfId="1" applyFont="1" applyFill="1" applyAlignment="1">
      <alignment horizontal="left"/>
    </xf>
    <xf numFmtId="0" fontId="23" fillId="0" borderId="14" xfId="1" applyFont="1" applyFill="1" applyBorder="1" applyAlignment="1">
      <alignment horizontal="left"/>
    </xf>
    <xf numFmtId="0" fontId="23" fillId="0" borderId="4" xfId="1" applyFont="1" applyFill="1" applyBorder="1" applyAlignment="1">
      <alignment horizontal="left"/>
    </xf>
    <xf numFmtId="0" fontId="23" fillId="0" borderId="1" xfId="1" applyFont="1" applyFill="1" applyBorder="1" applyAlignment="1">
      <alignment horizontal="left"/>
    </xf>
    <xf numFmtId="0" fontId="14" fillId="0" borderId="0" xfId="1" applyNumberFormat="1" applyFont="1" applyAlignment="1">
      <alignment horizontal="left"/>
    </xf>
    <xf numFmtId="0" fontId="23" fillId="2" borderId="9" xfId="1" applyFont="1" applyFill="1" applyBorder="1" applyAlignment="1">
      <alignment horizontal="left" indent="1"/>
    </xf>
    <xf numFmtId="167" fontId="10" fillId="0" borderId="0" xfId="1" applyNumberFormat="1" applyFont="1" applyAlignment="1">
      <alignment horizontal="right" indent="2"/>
    </xf>
    <xf numFmtId="0" fontId="20" fillId="0" borderId="9" xfId="1" applyFont="1" applyBorder="1" applyAlignment="1">
      <alignment horizontal="left" indent="2"/>
    </xf>
    <xf numFmtId="169" fontId="24" fillId="0" borderId="0" xfId="1" applyNumberFormat="1" applyFont="1" applyAlignment="1">
      <alignment horizontal="right"/>
    </xf>
    <xf numFmtId="170" fontId="20" fillId="0" borderId="11" xfId="3" applyNumberFormat="1" applyFont="1" applyBorder="1" applyAlignment="1">
      <alignment horizontal="right"/>
    </xf>
    <xf numFmtId="170" fontId="20" fillId="0" borderId="0" xfId="3" applyNumberFormat="1" applyFont="1" applyBorder="1" applyAlignment="1">
      <alignment horizontal="right"/>
    </xf>
    <xf numFmtId="170" fontId="20" fillId="0" borderId="9" xfId="3" applyNumberFormat="1" applyFont="1" applyBorder="1" applyAlignment="1">
      <alignment horizontal="right"/>
    </xf>
    <xf numFmtId="0" fontId="25" fillId="0" borderId="0" xfId="1" applyFont="1" applyAlignment="1">
      <alignment wrapText="1"/>
    </xf>
    <xf numFmtId="170" fontId="20" fillId="0" borderId="12" xfId="3" applyNumberFormat="1" applyFont="1" applyBorder="1" applyAlignment="1">
      <alignment horizontal="right"/>
    </xf>
    <xf numFmtId="0" fontId="16" fillId="0" borderId="0" xfId="1" applyFont="1" applyFill="1" applyAlignment="1">
      <alignment horizontal="left"/>
    </xf>
    <xf numFmtId="167" fontId="23" fillId="2" borderId="10" xfId="1" applyNumberFormat="1" applyFont="1" applyFill="1" applyBorder="1" applyAlignment="1">
      <alignment horizontal="right"/>
    </xf>
    <xf numFmtId="170" fontId="20" fillId="0" borderId="10" xfId="3" applyNumberFormat="1" applyFont="1" applyBorder="1" applyAlignment="1">
      <alignment horizontal="right"/>
    </xf>
    <xf numFmtId="0" fontId="26" fillId="0" borderId="9" xfId="1" applyFont="1" applyFill="1" applyBorder="1" applyAlignment="1"/>
    <xf numFmtId="0" fontId="16" fillId="0" borderId="12" xfId="1" applyFont="1" applyFill="1" applyBorder="1" applyAlignment="1">
      <alignment horizontal="left"/>
    </xf>
    <xf numFmtId="170" fontId="10" fillId="0" borderId="0" xfId="3" applyNumberFormat="1" applyFont="1" applyAlignment="1">
      <alignment horizontal="left"/>
    </xf>
    <xf numFmtId="170" fontId="23" fillId="2" borderId="10" xfId="3" applyNumberFormat="1" applyFont="1" applyFill="1" applyBorder="1" applyAlignment="1"/>
    <xf numFmtId="170" fontId="23" fillId="2" borderId="0" xfId="3" applyNumberFormat="1" applyFont="1" applyFill="1" applyBorder="1" applyAlignment="1"/>
    <xf numFmtId="170" fontId="10" fillId="0" borderId="0" xfId="3" applyNumberFormat="1" applyFont="1" applyFill="1" applyAlignment="1">
      <alignment horizontal="left"/>
    </xf>
    <xf numFmtId="170" fontId="23" fillId="0" borderId="10" xfId="3" applyNumberFormat="1" applyFont="1" applyFill="1" applyBorder="1" applyAlignment="1"/>
    <xf numFmtId="170" fontId="23" fillId="0" borderId="0" xfId="3" applyNumberFormat="1" applyFont="1" applyFill="1" applyBorder="1" applyAlignment="1"/>
    <xf numFmtId="0" fontId="15" fillId="0" borderId="1" xfId="1" applyFont="1" applyFill="1" applyBorder="1" applyAlignment="1">
      <alignment vertical="center"/>
    </xf>
    <xf numFmtId="0" fontId="27" fillId="0" borderId="0" xfId="1" applyFont="1" applyFill="1" applyAlignment="1">
      <alignment horizontal="left"/>
    </xf>
    <xf numFmtId="0" fontId="28" fillId="0" borderId="2" xfId="1" applyFont="1" applyFill="1" applyBorder="1" applyAlignment="1">
      <alignment horizontal="left"/>
    </xf>
    <xf numFmtId="0" fontId="29" fillId="0" borderId="4" xfId="1" applyFont="1" applyFill="1" applyBorder="1" applyAlignment="1">
      <alignment horizontal="left"/>
    </xf>
    <xf numFmtId="0" fontId="28" fillId="0" borderId="4" xfId="1" applyFont="1" applyFill="1" applyBorder="1" applyAlignment="1">
      <alignment horizontal="left"/>
    </xf>
    <xf numFmtId="170" fontId="24" fillId="0" borderId="0" xfId="3" applyNumberFormat="1" applyFont="1" applyAlignment="1">
      <alignment horizontal="right"/>
    </xf>
    <xf numFmtId="170" fontId="20" fillId="0" borderId="12" xfId="3" applyNumberFormat="1" applyFont="1" applyBorder="1" applyAlignment="1"/>
    <xf numFmtId="172" fontId="10" fillId="0" borderId="0" xfId="1" applyNumberFormat="1" applyFont="1" applyAlignment="1">
      <alignment horizontal="right" indent="2"/>
    </xf>
    <xf numFmtId="167" fontId="12" fillId="0" borderId="0" xfId="1" applyNumberFormat="1" applyFont="1" applyAlignment="1">
      <alignment horizontal="left"/>
    </xf>
    <xf numFmtId="0" fontId="23" fillId="0" borderId="5" xfId="1" applyFont="1" applyFill="1" applyBorder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23" fillId="0" borderId="15" xfId="1" applyNumberFormat="1" applyFont="1" applyFill="1" applyBorder="1" applyAlignment="1">
      <alignment horizontal="right"/>
    </xf>
    <xf numFmtId="3" fontId="23" fillId="0" borderId="13" xfId="1" applyNumberFormat="1" applyFont="1" applyFill="1" applyBorder="1" applyAlignment="1">
      <alignment horizontal="right"/>
    </xf>
    <xf numFmtId="0" fontId="13" fillId="0" borderId="0" xfId="1" applyFont="1" applyBorder="1" applyAlignment="1">
      <alignment horizontal="left"/>
    </xf>
    <xf numFmtId="0" fontId="27" fillId="0" borderId="0" xfId="1" applyFont="1" applyBorder="1" applyAlignment="1">
      <alignment horizontal="left"/>
    </xf>
    <xf numFmtId="0" fontId="28" fillId="0" borderId="0" xfId="1" applyFont="1" applyBorder="1" applyAlignment="1">
      <alignment horizontal="left"/>
    </xf>
    <xf numFmtId="173" fontId="32" fillId="0" borderId="0" xfId="1" applyNumberFormat="1" applyFont="1" applyBorder="1" applyAlignment="1">
      <alignment horizontal="left"/>
    </xf>
    <xf numFmtId="0" fontId="1" fillId="0" borderId="0" xfId="1" applyBorder="1" applyAlignment="1">
      <alignment wrapText="1"/>
    </xf>
    <xf numFmtId="173" fontId="16" fillId="0" borderId="4" xfId="1" applyNumberFormat="1" applyFont="1" applyFill="1" applyBorder="1" applyAlignment="1">
      <alignment horizontal="left"/>
    </xf>
    <xf numFmtId="173" fontId="16" fillId="0" borderId="2" xfId="1" applyNumberFormat="1" applyFont="1" applyFill="1" applyBorder="1" applyAlignment="1">
      <alignment horizontal="left"/>
    </xf>
    <xf numFmtId="37" fontId="10" fillId="0" borderId="0" xfId="1" applyNumberFormat="1" applyFont="1" applyAlignment="1">
      <alignment horizontal="left"/>
    </xf>
    <xf numFmtId="37" fontId="23" fillId="2" borderId="10" xfId="1" applyNumberFormat="1" applyFont="1" applyFill="1" applyBorder="1" applyAlignment="1"/>
    <xf numFmtId="37" fontId="19" fillId="2" borderId="0" xfId="1" applyNumberFormat="1" applyFont="1" applyFill="1" applyBorder="1"/>
    <xf numFmtId="37" fontId="19" fillId="2" borderId="9" xfId="1" applyNumberFormat="1" applyFont="1" applyFill="1" applyBorder="1"/>
    <xf numFmtId="37" fontId="23" fillId="2" borderId="0" xfId="1" applyNumberFormat="1" applyFont="1" applyFill="1" applyBorder="1" applyAlignment="1"/>
    <xf numFmtId="0" fontId="21" fillId="0" borderId="9" xfId="1" applyFont="1" applyBorder="1" applyAlignment="1">
      <alignment horizontal="left" indent="2"/>
    </xf>
    <xf numFmtId="170" fontId="21" fillId="0" borderId="0" xfId="3" applyNumberFormat="1" applyFont="1" applyAlignment="1">
      <alignment horizontal="left"/>
    </xf>
    <xf numFmtId="170" fontId="21" fillId="0" borderId="10" xfId="3" applyNumberFormat="1" applyFont="1" applyBorder="1" applyAlignment="1"/>
    <xf numFmtId="170" fontId="21" fillId="0" borderId="0" xfId="3" applyNumberFormat="1" applyFont="1" applyBorder="1" applyAlignment="1"/>
    <xf numFmtId="170" fontId="21" fillId="0" borderId="9" xfId="3" applyNumberFormat="1" applyFont="1" applyBorder="1" applyAlignment="1"/>
    <xf numFmtId="0" fontId="5" fillId="0" borderId="0" xfId="1" applyFont="1" applyAlignment="1">
      <alignment wrapText="1"/>
    </xf>
    <xf numFmtId="0" fontId="33" fillId="2" borderId="9" xfId="1" applyFont="1" applyFill="1" applyBorder="1" applyAlignment="1">
      <alignment horizontal="left" indent="3"/>
    </xf>
    <xf numFmtId="0" fontId="21" fillId="0" borderId="9" xfId="1" applyFont="1" applyBorder="1" applyAlignment="1">
      <alignment horizontal="left" indent="4"/>
    </xf>
    <xf numFmtId="0" fontId="23" fillId="2" borderId="5" xfId="1" applyFont="1" applyFill="1" applyBorder="1" applyAlignment="1">
      <alignment horizontal="left" indent="1"/>
    </xf>
    <xf numFmtId="170" fontId="30" fillId="0" borderId="0" xfId="3" applyNumberFormat="1" applyFont="1" applyBorder="1" applyAlignment="1">
      <alignment horizontal="left"/>
    </xf>
    <xf numFmtId="170" fontId="31" fillId="2" borderId="15" xfId="3" applyNumberFormat="1" applyFont="1" applyFill="1" applyBorder="1" applyAlignment="1"/>
    <xf numFmtId="170" fontId="31" fillId="2" borderId="13" xfId="3" applyNumberFormat="1" applyFont="1" applyFill="1" applyBorder="1" applyAlignment="1"/>
    <xf numFmtId="170" fontId="33" fillId="2" borderId="13" xfId="3" applyNumberFormat="1" applyFont="1" applyFill="1" applyBorder="1" applyAlignment="1">
      <alignment horizontal="right"/>
    </xf>
    <xf numFmtId="0" fontId="27" fillId="0" borderId="0" xfId="1" applyFont="1" applyAlignment="1">
      <alignment horizontal="left"/>
    </xf>
    <xf numFmtId="49" fontId="34" fillId="0" borderId="0" xfId="1" applyNumberFormat="1" applyFont="1" applyFill="1" applyBorder="1" applyAlignment="1"/>
    <xf numFmtId="0" fontId="27" fillId="0" borderId="0" xfId="1" applyFont="1" applyFill="1" applyBorder="1" applyAlignment="1">
      <alignment horizontal="left"/>
    </xf>
    <xf numFmtId="170" fontId="17" fillId="0" borderId="0" xfId="3" applyNumberFormat="1" applyFont="1" applyFill="1" applyBorder="1" applyAlignment="1">
      <alignment horizontal="right"/>
    </xf>
    <xf numFmtId="0" fontId="1" fillId="0" borderId="0" xfId="1" applyFill="1" applyBorder="1" applyAlignment="1">
      <alignment wrapText="1"/>
    </xf>
    <xf numFmtId="167" fontId="23" fillId="5" borderId="0" xfId="1" applyNumberFormat="1" applyFont="1" applyFill="1" applyBorder="1" applyAlignment="1">
      <alignment horizontal="right"/>
    </xf>
    <xf numFmtId="175" fontId="2" fillId="0" borderId="0" xfId="1" applyNumberFormat="1" applyFont="1" applyFill="1" applyBorder="1" applyAlignment="1">
      <alignment horizontal="left"/>
    </xf>
    <xf numFmtId="174" fontId="7" fillId="0" borderId="0" xfId="1" applyNumberFormat="1" applyFont="1" applyAlignment="1">
      <alignment horizontal="left" vertical="center"/>
    </xf>
    <xf numFmtId="170" fontId="20" fillId="0" borderId="9" xfId="3" applyNumberFormat="1" applyFont="1" applyFill="1" applyBorder="1" applyAlignment="1">
      <alignment horizontal="right"/>
    </xf>
    <xf numFmtId="176" fontId="37" fillId="0" borderId="0" xfId="4" applyNumberFormat="1" applyFont="1" applyAlignment="1">
      <alignment horizontal="center"/>
    </xf>
    <xf numFmtId="165" fontId="38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9" fontId="23" fillId="2" borderId="10" xfId="3" applyNumberFormat="1" applyFont="1" applyFill="1" applyBorder="1" applyAlignment="1"/>
    <xf numFmtId="9" fontId="23" fillId="2" borderId="0" xfId="3" applyNumberFormat="1" applyFont="1" applyFill="1" applyBorder="1" applyAlignment="1"/>
    <xf numFmtId="0" fontId="23" fillId="2" borderId="9" xfId="1" applyFont="1" applyFill="1" applyBorder="1" applyAlignment="1">
      <alignment horizontal="left" wrapText="1" indent="1"/>
    </xf>
    <xf numFmtId="0" fontId="20" fillId="0" borderId="5" xfId="1" applyFont="1" applyBorder="1" applyAlignment="1">
      <alignment horizontal="left" indent="2"/>
    </xf>
    <xf numFmtId="0" fontId="16" fillId="0" borderId="16" xfId="1" applyFont="1" applyFill="1" applyBorder="1" applyAlignment="1">
      <alignment horizontal="left"/>
    </xf>
    <xf numFmtId="0" fontId="23" fillId="0" borderId="2" xfId="1" applyFont="1" applyFill="1" applyBorder="1" applyAlignment="1">
      <alignment horizontal="left"/>
    </xf>
    <xf numFmtId="167" fontId="23" fillId="5" borderId="10" xfId="1" applyNumberFormat="1" applyFont="1" applyFill="1" applyBorder="1" applyAlignment="1">
      <alignment horizontal="right"/>
    </xf>
    <xf numFmtId="171" fontId="20" fillId="0" borderId="10" xfId="3" applyNumberFormat="1" applyFont="1" applyBorder="1" applyAlignment="1">
      <alignment horizontal="right"/>
    </xf>
    <xf numFmtId="170" fontId="23" fillId="2" borderId="9" xfId="3" applyNumberFormat="1" applyFont="1" applyFill="1" applyBorder="1" applyAlignment="1"/>
    <xf numFmtId="170" fontId="23" fillId="0" borderId="9" xfId="3" applyNumberFormat="1" applyFont="1" applyFill="1" applyBorder="1" applyAlignment="1"/>
    <xf numFmtId="0" fontId="29" fillId="0" borderId="2" xfId="1" applyFont="1" applyFill="1" applyBorder="1" applyAlignment="1">
      <alignment horizontal="left"/>
    </xf>
    <xf numFmtId="170" fontId="20" fillId="0" borderId="10" xfId="3" applyNumberFormat="1" applyFont="1" applyBorder="1" applyAlignment="1"/>
    <xf numFmtId="37" fontId="19" fillId="2" borderId="10" xfId="1" applyNumberFormat="1" applyFont="1" applyFill="1" applyBorder="1"/>
    <xf numFmtId="0" fontId="16" fillId="0" borderId="17" xfId="1" applyFont="1" applyFill="1" applyBorder="1" applyAlignment="1">
      <alignment horizontal="left"/>
    </xf>
    <xf numFmtId="0" fontId="16" fillId="0" borderId="11" xfId="1" applyFont="1" applyFill="1" applyBorder="1" applyAlignment="1">
      <alignment horizontal="left"/>
    </xf>
    <xf numFmtId="9" fontId="23" fillId="2" borderId="11" xfId="3" applyNumberFormat="1" applyFont="1" applyFill="1" applyBorder="1" applyAlignment="1"/>
    <xf numFmtId="170" fontId="23" fillId="0" borderId="11" xfId="3" applyNumberFormat="1" applyFont="1" applyFill="1" applyBorder="1" applyAlignment="1"/>
    <xf numFmtId="170" fontId="23" fillId="2" borderId="11" xfId="3" applyNumberFormat="1" applyFont="1" applyFill="1" applyBorder="1" applyAlignment="1"/>
    <xf numFmtId="0" fontId="28" fillId="0" borderId="14" xfId="1" applyFont="1" applyFill="1" applyBorder="1" applyAlignment="1">
      <alignment horizontal="left"/>
    </xf>
    <xf numFmtId="3" fontId="23" fillId="0" borderId="18" xfId="1" applyNumberFormat="1" applyFont="1" applyFill="1" applyBorder="1" applyAlignment="1">
      <alignment horizontal="right"/>
    </xf>
    <xf numFmtId="3" fontId="23" fillId="2" borderId="11" xfId="1" applyNumberFormat="1" applyFont="1" applyFill="1" applyBorder="1" applyAlignment="1">
      <alignment horizontal="right"/>
    </xf>
    <xf numFmtId="3" fontId="23" fillId="5" borderId="9" xfId="1" applyNumberFormat="1" applyFont="1" applyFill="1" applyBorder="1" applyAlignment="1">
      <alignment horizontal="right"/>
    </xf>
    <xf numFmtId="3" fontId="23" fillId="5" borderId="0" xfId="1" applyNumberFormat="1" applyFont="1" applyFill="1" applyBorder="1" applyAlignment="1">
      <alignment horizontal="right"/>
    </xf>
    <xf numFmtId="0" fontId="29" fillId="0" borderId="12" xfId="1" applyFont="1" applyFill="1" applyBorder="1" applyAlignment="1">
      <alignment horizontal="left"/>
    </xf>
    <xf numFmtId="0" fontId="28" fillId="0" borderId="12" xfId="1" applyFont="1" applyFill="1" applyBorder="1" applyAlignment="1">
      <alignment horizontal="left"/>
    </xf>
    <xf numFmtId="0" fontId="23" fillId="0" borderId="20" xfId="1" applyFont="1" applyFill="1" applyBorder="1" applyAlignment="1">
      <alignment horizontal="left"/>
    </xf>
    <xf numFmtId="170" fontId="23" fillId="0" borderId="21" xfId="3" applyNumberFormat="1" applyFont="1" applyFill="1" applyBorder="1" applyAlignment="1"/>
    <xf numFmtId="170" fontId="23" fillId="0" borderId="22" xfId="3" applyNumberFormat="1" applyFont="1" applyFill="1" applyBorder="1" applyAlignment="1"/>
    <xf numFmtId="170" fontId="23" fillId="0" borderId="23" xfId="3" applyNumberFormat="1" applyFont="1" applyFill="1" applyBorder="1" applyAlignment="1"/>
    <xf numFmtId="0" fontId="16" fillId="0" borderId="24" xfId="1" applyFont="1" applyFill="1" applyBorder="1" applyAlignment="1">
      <alignment horizontal="left"/>
    </xf>
    <xf numFmtId="0" fontId="23" fillId="0" borderId="3" xfId="1" applyFont="1" applyFill="1" applyBorder="1" applyAlignment="1">
      <alignment horizontal="left"/>
    </xf>
    <xf numFmtId="3" fontId="23" fillId="2" borderId="0" xfId="1" applyNumberFormat="1" applyFont="1" applyFill="1" applyBorder="1" applyAlignment="1">
      <alignment horizontal="right"/>
    </xf>
    <xf numFmtId="0" fontId="16" fillId="0" borderId="0" xfId="1" applyFont="1" applyFill="1" applyBorder="1" applyAlignment="1">
      <alignment horizontal="left"/>
    </xf>
    <xf numFmtId="0" fontId="28" fillId="0" borderId="3" xfId="1" applyFont="1" applyFill="1" applyBorder="1" applyAlignment="1">
      <alignment horizontal="left"/>
    </xf>
    <xf numFmtId="3" fontId="23" fillId="0" borderId="25" xfId="1" applyNumberFormat="1" applyFont="1" applyFill="1" applyBorder="1" applyAlignment="1">
      <alignment horizontal="right"/>
    </xf>
    <xf numFmtId="173" fontId="16" fillId="0" borderId="3" xfId="1" applyNumberFormat="1" applyFont="1" applyFill="1" applyBorder="1" applyAlignment="1">
      <alignment horizontal="left"/>
    </xf>
    <xf numFmtId="170" fontId="31" fillId="2" borderId="25" xfId="3" applyNumberFormat="1" applyFont="1" applyFill="1" applyBorder="1" applyAlignment="1"/>
    <xf numFmtId="0" fontId="28" fillId="0" borderId="0" xfId="1" applyFont="1" applyFill="1" applyBorder="1" applyAlignment="1">
      <alignment horizontal="left"/>
    </xf>
    <xf numFmtId="168" fontId="54" fillId="0" borderId="0" xfId="1" applyNumberFormat="1" applyFont="1" applyFill="1" applyAlignment="1">
      <alignment horizontal="right" indent="2"/>
    </xf>
    <xf numFmtId="167" fontId="54" fillId="0" borderId="10" xfId="1" applyNumberFormat="1" applyFont="1" applyFill="1" applyBorder="1" applyAlignment="1">
      <alignment horizontal="right"/>
    </xf>
    <xf numFmtId="167" fontId="54" fillId="0" borderId="12" xfId="1" applyNumberFormat="1" applyFont="1" applyFill="1" applyBorder="1" applyAlignment="1">
      <alignment horizontal="right"/>
    </xf>
    <xf numFmtId="3" fontId="54" fillId="0" borderId="9" xfId="1" applyNumberFormat="1" applyFont="1" applyFill="1" applyBorder="1" applyAlignment="1">
      <alignment horizontal="right"/>
    </xf>
    <xf numFmtId="0" fontId="55" fillId="0" borderId="0" xfId="1" applyNumberFormat="1" applyFont="1" applyAlignment="1">
      <alignment horizontal="left"/>
    </xf>
    <xf numFmtId="167" fontId="54" fillId="0" borderId="10" xfId="2" applyNumberFormat="1" applyFont="1" applyFill="1" applyBorder="1" applyAlignment="1">
      <alignment horizontal="right"/>
    </xf>
    <xf numFmtId="3" fontId="54" fillId="0" borderId="11" xfId="2" applyNumberFormat="1" applyFont="1" applyFill="1" applyBorder="1" applyAlignment="1">
      <alignment horizontal="right"/>
    </xf>
    <xf numFmtId="3" fontId="54" fillId="0" borderId="0" xfId="2" applyNumberFormat="1" applyFont="1" applyFill="1" applyBorder="1" applyAlignment="1">
      <alignment horizontal="right"/>
    </xf>
    <xf numFmtId="3" fontId="54" fillId="0" borderId="12" xfId="1" applyNumberFormat="1" applyFont="1" applyFill="1" applyBorder="1" applyAlignment="1">
      <alignment horizontal="right"/>
    </xf>
    <xf numFmtId="0" fontId="3" fillId="0" borderId="0" xfId="1" applyFont="1" applyAlignment="1">
      <alignment wrapText="1"/>
    </xf>
    <xf numFmtId="0" fontId="54" fillId="0" borderId="0" xfId="1" applyFont="1" applyFill="1" applyAlignment="1">
      <alignment horizontal="left"/>
    </xf>
    <xf numFmtId="0" fontId="54" fillId="0" borderId="10" xfId="1" applyFont="1" applyFill="1" applyBorder="1" applyAlignment="1">
      <alignment horizontal="left"/>
    </xf>
    <xf numFmtId="0" fontId="54" fillId="0" borderId="12" xfId="1" applyFont="1" applyFill="1" applyBorder="1" applyAlignment="1">
      <alignment horizontal="left"/>
    </xf>
    <xf numFmtId="0" fontId="56" fillId="0" borderId="0" xfId="1" applyNumberFormat="1" applyFont="1" applyAlignment="1">
      <alignment horizontal="left"/>
    </xf>
    <xf numFmtId="3" fontId="54" fillId="0" borderId="10" xfId="1" applyNumberFormat="1" applyFont="1" applyFill="1" applyBorder="1" applyAlignment="1">
      <alignment horizontal="right"/>
    </xf>
    <xf numFmtId="3" fontId="54" fillId="0" borderId="0" xfId="1" applyNumberFormat="1" applyFont="1" applyFill="1" applyBorder="1" applyAlignment="1">
      <alignment horizontal="right"/>
    </xf>
    <xf numFmtId="167" fontId="57" fillId="0" borderId="0" xfId="1" applyNumberFormat="1" applyFont="1" applyAlignment="1">
      <alignment horizontal="right" indent="2"/>
    </xf>
    <xf numFmtId="167" fontId="54" fillId="2" borderId="10" xfId="1" applyNumberFormat="1" applyFont="1" applyFill="1" applyBorder="1" applyAlignment="1">
      <alignment horizontal="right"/>
    </xf>
    <xf numFmtId="167" fontId="54" fillId="2" borderId="12" xfId="1" applyNumberFormat="1" applyFont="1" applyFill="1" applyBorder="1" applyAlignment="1">
      <alignment horizontal="right"/>
    </xf>
    <xf numFmtId="3" fontId="54" fillId="5" borderId="9" xfId="1" applyNumberFormat="1" applyFont="1" applyFill="1" applyBorder="1" applyAlignment="1">
      <alignment horizontal="right"/>
    </xf>
    <xf numFmtId="167" fontId="56" fillId="0" borderId="0" xfId="1" applyNumberFormat="1" applyFont="1" applyAlignment="1">
      <alignment horizontal="left"/>
    </xf>
    <xf numFmtId="3" fontId="54" fillId="2" borderId="11" xfId="1" applyNumberFormat="1" applyFont="1" applyFill="1" applyBorder="1" applyAlignment="1">
      <alignment horizontal="right"/>
    </xf>
    <xf numFmtId="3" fontId="54" fillId="2" borderId="0" xfId="1" applyNumberFormat="1" applyFont="1" applyFill="1" applyBorder="1" applyAlignment="1">
      <alignment horizontal="right"/>
    </xf>
    <xf numFmtId="3" fontId="54" fillId="5" borderId="0" xfId="1" applyNumberFormat="1" applyFont="1" applyFill="1" applyBorder="1" applyAlignment="1">
      <alignment horizontal="right"/>
    </xf>
    <xf numFmtId="170" fontId="20" fillId="0" borderId="0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/>
    <xf numFmtId="0" fontId="11" fillId="3" borderId="26" xfId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49" fontId="35" fillId="0" borderId="0" xfId="1" applyNumberFormat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center"/>
    </xf>
  </cellXfs>
  <cellStyles count="35">
    <cellStyle name="Comma 2" xfId="28" xr:uid="{00000000-0005-0000-0000-000000000000}"/>
    <cellStyle name="Comma 3" xfId="17" xr:uid="{00000000-0005-0000-0000-000001000000}"/>
    <cellStyle name="Comma 4" xfId="21" xr:uid="{00000000-0005-0000-0000-000002000000}"/>
    <cellStyle name="Comma 4 2" xfId="26" xr:uid="{00000000-0005-0000-0000-000003000000}"/>
    <cellStyle name="Normal 2" xfId="12" xr:uid="{00000000-0005-0000-0000-000004000000}"/>
    <cellStyle name="Normal 2 2" xfId="24" xr:uid="{00000000-0005-0000-0000-000005000000}"/>
    <cellStyle name="Normal 3" xfId="9" xr:uid="{00000000-0005-0000-0000-000006000000}"/>
    <cellStyle name="Normal 4" xfId="20" xr:uid="{00000000-0005-0000-0000-000007000000}"/>
    <cellStyle name="Normal 4 2" xfId="18" xr:uid="{00000000-0005-0000-0000-000008000000}"/>
    <cellStyle name="Normal 5 2" xfId="19" xr:uid="{00000000-0005-0000-0000-000009000000}"/>
    <cellStyle name="Percent 2" xfId="13" xr:uid="{00000000-0005-0000-0000-00000A000000}"/>
    <cellStyle name="Денежный 2" xfId="2" xr:uid="{00000000-0005-0000-0000-00000B000000}"/>
    <cellStyle name="Название таблицы" xfId="31" xr:uid="{00000000-0005-0000-0000-00000C000000}"/>
    <cellStyle name="Обычный" xfId="0" builtinId="0"/>
    <cellStyle name="Обычный 11" xfId="33" xr:uid="{00000000-0005-0000-0000-00000E000000}"/>
    <cellStyle name="Обычный 2" xfId="1" xr:uid="{00000000-0005-0000-0000-00000F000000}"/>
    <cellStyle name="Обычный 2 2" xfId="14" xr:uid="{00000000-0005-0000-0000-000010000000}"/>
    <cellStyle name="Обычный 2 5" xfId="23" xr:uid="{00000000-0005-0000-0000-000011000000}"/>
    <cellStyle name="Обычный 3" xfId="22" xr:uid="{00000000-0005-0000-0000-000012000000}"/>
    <cellStyle name="Обычный 3 2" xfId="25" xr:uid="{00000000-0005-0000-0000-000013000000}"/>
    <cellStyle name="Обычный 4" xfId="30" xr:uid="{00000000-0005-0000-0000-000014000000}"/>
    <cellStyle name="Процентный 11 2" xfId="34" xr:uid="{00000000-0005-0000-0000-000015000000}"/>
    <cellStyle name="Процентный 2" xfId="3" xr:uid="{00000000-0005-0000-0000-000016000000}"/>
    <cellStyle name="Процентный 2 2" xfId="32" xr:uid="{00000000-0005-0000-0000-000017000000}"/>
    <cellStyle name="Процентный 2 3" xfId="10" xr:uid="{00000000-0005-0000-0000-000018000000}"/>
    <cellStyle name="Процентный 3" xfId="8" xr:uid="{00000000-0005-0000-0000-000019000000}"/>
    <cellStyle name="Процентный 4" xfId="15" xr:uid="{00000000-0005-0000-0000-00001A000000}"/>
    <cellStyle name="Проценты" xfId="29" xr:uid="{00000000-0005-0000-0000-00001B000000}"/>
    <cellStyle name="Ссылки" xfId="5" xr:uid="{00000000-0005-0000-0000-00001C000000}"/>
    <cellStyle name="Финансовый" xfId="4" builtinId="3"/>
    <cellStyle name="Финансовый 14 2" xfId="27" xr:uid="{00000000-0005-0000-0000-00001E000000}"/>
    <cellStyle name="Финансовый 2" xfId="11" xr:uid="{00000000-0005-0000-0000-00001F000000}"/>
    <cellStyle name="Финансовый 3" xfId="16" xr:uid="{00000000-0005-0000-0000-000020000000}"/>
    <cellStyle name="Финансовый 4" xfId="7" xr:uid="{00000000-0005-0000-0000-000021000000}"/>
    <cellStyle name="Формулы" xfId="6" xr:uid="{00000000-0005-0000-0000-000022000000}"/>
  </cellStyles>
  <dxfs count="0"/>
  <tableStyles count="0" defaultTableStyle="TableStyleMedium2" defaultPivotStyle="PivotStyleLight16"/>
  <colors>
    <mruColors>
      <color rgb="FFA20C3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118869</xdr:rowOff>
    </xdr:from>
    <xdr:to>
      <xdr:col>0</xdr:col>
      <xdr:colOff>1944158</xdr:colOff>
      <xdr:row>2</xdr:row>
      <xdr:rowOff>32079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4E2AE180-E84C-4247-B87A-69CE3038D9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8869"/>
          <a:ext cx="1880658" cy="31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0"/>
  <sheetViews>
    <sheetView showGridLines="0" tabSelected="1" topLeftCell="K1" zoomScale="80" zoomScaleNormal="80" zoomScaleSheetLayoutView="80" workbookViewId="0">
      <pane ySplit="9" topLeftCell="A42" activePane="bottomLeft" state="frozen"/>
      <selection pane="bottomLeft" activeCell="Z53" sqref="Z53"/>
    </sheetView>
  </sheetViews>
  <sheetFormatPr defaultColWidth="19.453125" defaultRowHeight="13"/>
  <cols>
    <col min="1" max="1" width="65.453125" style="6" customWidth="1"/>
    <col min="2" max="2" width="2.81640625" style="6" customWidth="1"/>
    <col min="3" max="3" width="11.54296875" style="6" customWidth="1"/>
    <col min="4" max="4" width="11.54296875" style="3" customWidth="1"/>
    <col min="5" max="5" width="11.54296875" style="98" customWidth="1"/>
    <col min="6" max="6" width="2.453125" style="30" customWidth="1"/>
    <col min="7" max="7" width="11.54296875" style="6" customWidth="1"/>
    <col min="8" max="8" width="11.54296875" style="3" customWidth="1"/>
    <col min="9" max="9" width="11.54296875" style="98" customWidth="1"/>
    <col min="10" max="10" width="2.453125" style="30" customWidth="1"/>
    <col min="11" max="12" width="11.54296875" style="6" customWidth="1"/>
    <col min="13" max="13" width="11.54296875" style="3" customWidth="1"/>
    <col min="14" max="14" width="11.54296875" style="98" customWidth="1"/>
    <col min="15" max="15" width="2.453125" style="30" customWidth="1"/>
    <col min="16" max="19" width="11.54296875" style="6" customWidth="1"/>
    <col min="20" max="20" width="11.54296875" style="3" customWidth="1"/>
    <col min="21" max="21" width="11.54296875" style="98" customWidth="1"/>
    <col min="22" max="22" width="2.453125" style="30" customWidth="1"/>
    <col min="23" max="26" width="11.54296875" style="6" customWidth="1"/>
    <col min="27" max="27" width="11.54296875" style="3" customWidth="1"/>
    <col min="28" max="28" width="11.54296875" style="98" customWidth="1"/>
    <col min="29" max="16384" width="19.453125" style="6"/>
  </cols>
  <sheetData>
    <row r="1" spans="1:28" ht="16" customHeight="1">
      <c r="A1" s="1"/>
      <c r="B1" s="2"/>
      <c r="C1" s="2"/>
      <c r="E1" s="4"/>
      <c r="F1" s="5"/>
      <c r="I1" s="4"/>
      <c r="J1" s="5"/>
      <c r="N1" s="4"/>
      <c r="O1" s="5"/>
      <c r="U1" s="4"/>
      <c r="V1" s="5"/>
      <c r="AB1" s="4"/>
    </row>
    <row r="2" spans="1:28" ht="16" customHeight="1">
      <c r="A2" s="7"/>
      <c r="B2" s="2"/>
      <c r="C2" s="2"/>
      <c r="E2" s="4"/>
      <c r="F2" s="5"/>
      <c r="I2" s="4"/>
      <c r="J2" s="5"/>
      <c r="N2" s="4"/>
      <c r="O2" s="5"/>
      <c r="U2" s="4"/>
      <c r="V2" s="5"/>
      <c r="AB2" s="4"/>
    </row>
    <row r="3" spans="1:28" ht="10.5" customHeight="1">
      <c r="A3" s="7"/>
      <c r="B3" s="2"/>
      <c r="C3" s="2"/>
      <c r="E3" s="4"/>
      <c r="F3" s="5"/>
      <c r="G3" s="105"/>
      <c r="H3" s="105"/>
      <c r="J3" s="5"/>
      <c r="K3" s="105"/>
      <c r="L3" s="105"/>
      <c r="M3" s="105"/>
      <c r="O3" s="5"/>
      <c r="P3" s="105"/>
      <c r="Q3" s="105"/>
      <c r="R3" s="105"/>
      <c r="S3" s="105"/>
      <c r="T3" s="105"/>
      <c r="V3" s="5"/>
      <c r="W3" s="105"/>
      <c r="X3" s="105"/>
      <c r="Y3" s="105"/>
      <c r="Z3" s="105"/>
      <c r="AA3" s="105"/>
    </row>
    <row r="4" spans="1:28" ht="20">
      <c r="A4" s="8" t="s">
        <v>0</v>
      </c>
      <c r="B4" s="2"/>
      <c r="C4" s="101"/>
      <c r="D4" s="101"/>
      <c r="E4" s="101"/>
      <c r="F4" s="5"/>
      <c r="G4" s="105"/>
      <c r="H4" s="105"/>
      <c r="J4" s="5"/>
      <c r="K4" s="105"/>
      <c r="L4" s="105"/>
      <c r="M4" s="105"/>
      <c r="O4" s="5"/>
      <c r="P4" s="105"/>
      <c r="Q4" s="105"/>
      <c r="R4" s="105"/>
      <c r="S4" s="105"/>
      <c r="T4" s="105"/>
      <c r="V4" s="5"/>
      <c r="W4" s="105"/>
      <c r="X4" s="105"/>
      <c r="Y4" s="105"/>
      <c r="Z4" s="105"/>
      <c r="AA4" s="105"/>
    </row>
    <row r="5" spans="1:28" ht="16" customHeight="1">
      <c r="A5" s="9"/>
      <c r="B5" s="2"/>
      <c r="C5" s="104"/>
      <c r="D5" s="104"/>
      <c r="E5" s="104"/>
      <c r="F5" s="5"/>
      <c r="G5" s="105"/>
      <c r="H5" s="105"/>
      <c r="J5" s="5"/>
      <c r="K5" s="105"/>
      <c r="L5" s="105"/>
      <c r="M5" s="105"/>
      <c r="O5" s="5"/>
      <c r="P5" s="105"/>
      <c r="Q5" s="105"/>
      <c r="R5" s="105"/>
      <c r="S5" s="105"/>
      <c r="T5" s="105"/>
      <c r="V5" s="5"/>
      <c r="W5" s="105"/>
      <c r="X5" s="105"/>
      <c r="Y5" s="105"/>
      <c r="Z5" s="105"/>
      <c r="AA5" s="105"/>
    </row>
    <row r="6" spans="1:28" ht="23.25" customHeight="1">
      <c r="A6" s="10" t="s">
        <v>3</v>
      </c>
      <c r="B6" s="2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</row>
    <row r="7" spans="1:28" ht="16" customHeight="1">
      <c r="A7" s="11" t="s">
        <v>35</v>
      </c>
      <c r="B7" s="2"/>
      <c r="C7" s="12"/>
      <c r="E7" s="13"/>
      <c r="F7" s="5"/>
      <c r="G7" s="105"/>
      <c r="H7" s="105"/>
      <c r="J7" s="5"/>
      <c r="K7" s="105"/>
      <c r="L7" s="105"/>
      <c r="M7" s="105"/>
      <c r="O7" s="5"/>
      <c r="P7" s="105"/>
      <c r="Q7" s="105"/>
      <c r="R7" s="105"/>
      <c r="S7" s="105"/>
      <c r="T7" s="105"/>
      <c r="V7" s="5"/>
      <c r="W7" s="105"/>
      <c r="X7" s="105"/>
      <c r="Y7" s="105"/>
      <c r="Z7" s="105"/>
      <c r="AA7" s="105"/>
    </row>
    <row r="8" spans="1:28" s="17" customFormat="1" ht="15.5">
      <c r="A8" s="14" t="s">
        <v>1</v>
      </c>
      <c r="B8" s="15"/>
      <c r="C8" s="176" t="s">
        <v>2</v>
      </c>
      <c r="D8" s="173"/>
      <c r="E8" s="174"/>
      <c r="F8" s="16"/>
      <c r="G8" s="176" t="s">
        <v>4</v>
      </c>
      <c r="H8" s="173"/>
      <c r="I8" s="174"/>
      <c r="J8" s="16"/>
      <c r="K8" s="173" t="s">
        <v>5</v>
      </c>
      <c r="L8" s="173"/>
      <c r="M8" s="173"/>
      <c r="N8" s="174"/>
      <c r="O8" s="16"/>
      <c r="P8" s="171" t="s">
        <v>24</v>
      </c>
      <c r="Q8" s="171"/>
      <c r="R8" s="171"/>
      <c r="S8" s="171"/>
      <c r="T8" s="171"/>
      <c r="U8" s="172"/>
      <c r="V8" s="16"/>
      <c r="W8" s="171" t="s">
        <v>38</v>
      </c>
      <c r="X8" s="171"/>
      <c r="Y8" s="171"/>
      <c r="Z8" s="171"/>
      <c r="AA8" s="171"/>
      <c r="AB8" s="172"/>
    </row>
    <row r="9" spans="1:28" ht="21">
      <c r="A9" s="18"/>
      <c r="B9" s="19"/>
      <c r="C9" s="20" t="s">
        <v>25</v>
      </c>
      <c r="D9" s="20" t="s">
        <v>26</v>
      </c>
      <c r="E9" s="20">
        <v>2020</v>
      </c>
      <c r="F9" s="21"/>
      <c r="G9" s="20" t="s">
        <v>25</v>
      </c>
      <c r="H9" s="20" t="s">
        <v>26</v>
      </c>
      <c r="I9" s="20">
        <v>2021</v>
      </c>
      <c r="J9" s="21"/>
      <c r="K9" s="20" t="s">
        <v>25</v>
      </c>
      <c r="L9" s="20" t="s">
        <v>32</v>
      </c>
      <c r="M9" s="20" t="s">
        <v>26</v>
      </c>
      <c r="N9" s="20">
        <v>2022</v>
      </c>
      <c r="O9" s="21"/>
      <c r="P9" s="20" t="s">
        <v>36</v>
      </c>
      <c r="Q9" s="20" t="s">
        <v>37</v>
      </c>
      <c r="R9" s="20" t="s">
        <v>25</v>
      </c>
      <c r="S9" s="20" t="s">
        <v>32</v>
      </c>
      <c r="T9" s="20" t="s">
        <v>26</v>
      </c>
      <c r="U9" s="20">
        <v>2023</v>
      </c>
      <c r="V9" s="21"/>
      <c r="W9" s="20" t="s">
        <v>36</v>
      </c>
      <c r="X9" s="20" t="s">
        <v>37</v>
      </c>
      <c r="Y9" s="20" t="s">
        <v>25</v>
      </c>
      <c r="Z9" s="20" t="s">
        <v>32</v>
      </c>
      <c r="AA9" s="20" t="s">
        <v>26</v>
      </c>
      <c r="AB9" s="20">
        <v>2024</v>
      </c>
    </row>
    <row r="10" spans="1:28" ht="23.25" customHeight="1">
      <c r="A10" s="22" t="s">
        <v>6</v>
      </c>
      <c r="B10" s="23"/>
      <c r="C10" s="110"/>
      <c r="D10" s="25"/>
      <c r="E10" s="26"/>
      <c r="F10" s="16"/>
      <c r="G10" s="110"/>
      <c r="H10" s="25"/>
      <c r="I10" s="26"/>
      <c r="J10" s="16"/>
      <c r="K10" s="24"/>
      <c r="L10" s="135"/>
      <c r="M10" s="25"/>
      <c r="N10" s="119"/>
      <c r="O10" s="16"/>
      <c r="P10" s="24"/>
      <c r="Q10" s="135"/>
      <c r="R10" s="135"/>
      <c r="S10" s="135"/>
      <c r="T10" s="25"/>
      <c r="U10" s="119"/>
      <c r="V10" s="16"/>
      <c r="W10" s="24"/>
      <c r="X10" s="135"/>
      <c r="Y10" s="135"/>
      <c r="Z10" s="135"/>
      <c r="AA10" s="25"/>
      <c r="AB10" s="119"/>
    </row>
    <row r="11" spans="1:28" s="153" customFormat="1" ht="19.5" customHeight="1">
      <c r="A11" s="48" t="s">
        <v>6</v>
      </c>
      <c r="B11" s="144"/>
      <c r="C11" s="145"/>
      <c r="D11" s="146"/>
      <c r="E11" s="147">
        <v>77406</v>
      </c>
      <c r="F11" s="148"/>
      <c r="G11" s="149"/>
      <c r="H11" s="146"/>
      <c r="I11" s="147">
        <v>77754</v>
      </c>
      <c r="J11" s="148"/>
      <c r="K11" s="150">
        <v>30942</v>
      </c>
      <c r="L11" s="151">
        <v>14500.1717465288</v>
      </c>
      <c r="M11" s="152">
        <f>N11-K11</f>
        <v>39748</v>
      </c>
      <c r="N11" s="147">
        <v>70690</v>
      </c>
      <c r="O11" s="148"/>
      <c r="P11" s="150">
        <v>14147.19</v>
      </c>
      <c r="Q11" s="151">
        <f>R11-P11</f>
        <v>16359.81</v>
      </c>
      <c r="R11" s="151">
        <v>30507</v>
      </c>
      <c r="S11" s="151">
        <v>22081.488386479501</v>
      </c>
      <c r="T11" s="152">
        <f>U11-R11</f>
        <v>60986.009999999995</v>
      </c>
      <c r="U11" s="147">
        <v>91493.01</v>
      </c>
      <c r="V11" s="148"/>
      <c r="W11" s="150">
        <v>21481.405667895298</v>
      </c>
      <c r="X11" s="151">
        <f>Y11-W11</f>
        <v>21314.149533529599</v>
      </c>
      <c r="Y11" s="151">
        <v>42795.555201424897</v>
      </c>
      <c r="Z11" s="151">
        <v>28294.052</v>
      </c>
      <c r="AA11" s="152"/>
      <c r="AB11" s="147"/>
    </row>
    <row r="12" spans="1:28" s="43" customFormat="1" ht="19.5" customHeight="1">
      <c r="A12" s="109" t="s">
        <v>7</v>
      </c>
      <c r="B12" s="39"/>
      <c r="C12" s="47"/>
      <c r="D12" s="44"/>
      <c r="E12" s="102"/>
      <c r="F12" s="35"/>
      <c r="G12" s="47"/>
      <c r="H12" s="44"/>
      <c r="I12" s="102">
        <f>I11/E11-1</f>
        <v>4.4957755212773343E-3</v>
      </c>
      <c r="J12" s="35"/>
      <c r="K12" s="40"/>
      <c r="L12" s="41"/>
      <c r="M12" s="44"/>
      <c r="N12" s="102">
        <f>N11/I11-1</f>
        <v>-9.0850631478766375E-2</v>
      </c>
      <c r="O12" s="35"/>
      <c r="P12" s="40"/>
      <c r="Q12" s="41"/>
      <c r="R12" s="41">
        <f>R11/K11-1</f>
        <v>-1.4058561178980078E-2</v>
      </c>
      <c r="S12" s="41">
        <f>S11/L11-1</f>
        <v>0.52284323058212001</v>
      </c>
      <c r="T12" s="41">
        <f>T11/M11-1</f>
        <v>0.53431644359464614</v>
      </c>
      <c r="U12" s="102">
        <f>U11/N11-1</f>
        <v>0.29428504739001271</v>
      </c>
      <c r="V12" s="35"/>
      <c r="W12" s="40">
        <f>W11/P11-1</f>
        <v>0.51842208013713664</v>
      </c>
      <c r="X12" s="41">
        <f>X11/Q11-1</f>
        <v>0.3028360068686371</v>
      </c>
      <c r="Y12" s="41">
        <f>Y11/R11-1</f>
        <v>0.40281100080063248</v>
      </c>
      <c r="Z12" s="41">
        <f>Z11/S11-1</f>
        <v>0.28134714040945052</v>
      </c>
      <c r="AA12" s="41"/>
      <c r="AB12" s="102"/>
    </row>
    <row r="13" spans="1:28" ht="19.5" customHeight="1">
      <c r="A13" s="29" t="s">
        <v>8</v>
      </c>
      <c r="B13" s="31"/>
      <c r="C13" s="111"/>
      <c r="D13" s="33"/>
      <c r="E13" s="34"/>
      <c r="F13" s="35"/>
      <c r="G13" s="111"/>
      <c r="H13" s="33"/>
      <c r="I13" s="34"/>
      <c r="J13" s="35"/>
      <c r="K13" s="32"/>
      <c r="L13" s="136"/>
      <c r="M13" s="33"/>
      <c r="N13" s="34"/>
      <c r="O13" s="35"/>
      <c r="P13" s="32"/>
      <c r="Q13" s="136"/>
      <c r="R13" s="136"/>
      <c r="S13" s="136"/>
      <c r="T13" s="33"/>
      <c r="U13" s="131"/>
      <c r="V13" s="35"/>
      <c r="W13" s="32"/>
      <c r="X13" s="136"/>
      <c r="Y13" s="136"/>
      <c r="Z13" s="136"/>
      <c r="AA13" s="33"/>
      <c r="AB13" s="131"/>
    </row>
    <row r="14" spans="1:28" ht="19.5" customHeight="1">
      <c r="A14" s="108" t="s">
        <v>11</v>
      </c>
      <c r="B14" s="37"/>
      <c r="C14" s="112"/>
      <c r="D14" s="99"/>
      <c r="E14" s="127">
        <v>75439</v>
      </c>
      <c r="F14" s="103"/>
      <c r="G14" s="46"/>
      <c r="H14" s="99"/>
      <c r="I14" s="127">
        <v>74535</v>
      </c>
      <c r="J14" s="103"/>
      <c r="K14" s="126">
        <v>28619</v>
      </c>
      <c r="L14" s="137">
        <f>40491.039-K14</f>
        <v>11872.038999999997</v>
      </c>
      <c r="M14" s="128">
        <f>N14-K14</f>
        <v>35464</v>
      </c>
      <c r="N14" s="127">
        <v>64083</v>
      </c>
      <c r="O14" s="103"/>
      <c r="P14" s="126">
        <v>12031.98</v>
      </c>
      <c r="Q14" s="137">
        <f>R14-P14</f>
        <v>12598.02</v>
      </c>
      <c r="R14" s="137">
        <v>24630</v>
      </c>
      <c r="S14" s="137">
        <f>40856.5835675022-R14</f>
        <v>16226.583567502203</v>
      </c>
      <c r="T14" s="128">
        <f>U14-R14</f>
        <v>45070</v>
      </c>
      <c r="U14" s="127">
        <v>69700</v>
      </c>
      <c r="V14" s="103"/>
      <c r="W14" s="126">
        <v>15159.825999999999</v>
      </c>
      <c r="X14" s="137">
        <f>Y14-W14</f>
        <v>15083.011640671002</v>
      </c>
      <c r="Y14" s="137">
        <v>30242.837640671001</v>
      </c>
      <c r="Z14" s="137">
        <v>19935.117287586301</v>
      </c>
      <c r="AA14" s="128"/>
      <c r="AB14" s="127"/>
    </row>
    <row r="15" spans="1:28" s="43" customFormat="1" ht="19.5" customHeight="1">
      <c r="A15" s="38" t="s">
        <v>9</v>
      </c>
      <c r="B15" s="39"/>
      <c r="C15" s="47"/>
      <c r="D15" s="41"/>
      <c r="E15" s="42">
        <f>E14/E11</f>
        <v>0.97458853318864169</v>
      </c>
      <c r="F15" s="21"/>
      <c r="G15" s="47"/>
      <c r="H15" s="41"/>
      <c r="I15" s="42">
        <f>I14/I11</f>
        <v>0.95860020063276485</v>
      </c>
      <c r="J15" s="21"/>
      <c r="K15" s="40">
        <f>K14/K11</f>
        <v>0.92492405145110201</v>
      </c>
      <c r="L15" s="41">
        <f>L14/L11</f>
        <v>0.81875161256914408</v>
      </c>
      <c r="M15" s="41">
        <f>M14/M11</f>
        <v>0.89222099225118245</v>
      </c>
      <c r="N15" s="42">
        <f>N14/N11</f>
        <v>0.90653557787522987</v>
      </c>
      <c r="O15" s="21"/>
      <c r="P15" s="40">
        <f t="shared" ref="P15:U15" si="0">P14/P11</f>
        <v>0.85048550277475587</v>
      </c>
      <c r="Q15" s="41">
        <f t="shared" si="0"/>
        <v>0.7700590654781444</v>
      </c>
      <c r="R15" s="41">
        <f t="shared" si="0"/>
        <v>0.80735568885829478</v>
      </c>
      <c r="S15" s="41">
        <f t="shared" si="0"/>
        <v>0.7348500827252995</v>
      </c>
      <c r="T15" s="41">
        <f t="shared" si="0"/>
        <v>0.73902194946021238</v>
      </c>
      <c r="U15" s="42">
        <f t="shared" si="0"/>
        <v>0.7618068309262096</v>
      </c>
      <c r="V15" s="21"/>
      <c r="W15" s="40">
        <f>W14/W11</f>
        <v>0.70571852859037443</v>
      </c>
      <c r="X15" s="41">
        <f>X14/X11</f>
        <v>0.70765252054480043</v>
      </c>
      <c r="Y15" s="41">
        <f>Y14/Y11</f>
        <v>0.70668174529639127</v>
      </c>
      <c r="Z15" s="41">
        <f>Z14/Z11</f>
        <v>0.70456918958042136</v>
      </c>
      <c r="AA15" s="41"/>
      <c r="AB15" s="42"/>
    </row>
    <row r="16" spans="1:28" s="43" customFormat="1" ht="19.5" customHeight="1">
      <c r="A16" s="38" t="s">
        <v>7</v>
      </c>
      <c r="B16" s="39"/>
      <c r="C16" s="47"/>
      <c r="D16" s="44"/>
      <c r="E16" s="102"/>
      <c r="F16" s="35"/>
      <c r="G16" s="47"/>
      <c r="H16" s="44"/>
      <c r="I16" s="102">
        <f>I14/E14-1</f>
        <v>-1.1983191717811703E-2</v>
      </c>
      <c r="J16" s="35"/>
      <c r="K16" s="40"/>
      <c r="L16" s="41"/>
      <c r="M16" s="44"/>
      <c r="N16" s="102">
        <f>N14/I14-1</f>
        <v>-0.14022942241899783</v>
      </c>
      <c r="O16" s="35"/>
      <c r="P16" s="40"/>
      <c r="Q16" s="41"/>
      <c r="R16" s="41">
        <f>R14/K14-1</f>
        <v>-0.13938292742583602</v>
      </c>
      <c r="S16" s="41">
        <f>S14/L14-1</f>
        <v>0.36678994800322062</v>
      </c>
      <c r="T16" s="44">
        <f>T14/M14-1</f>
        <v>0.27086623054365</v>
      </c>
      <c r="U16" s="102">
        <f>U14/N14-1</f>
        <v>8.7651951375559811E-2</v>
      </c>
      <c r="V16" s="35"/>
      <c r="W16" s="40">
        <f>W14/P14-1</f>
        <v>0.2599610371692771</v>
      </c>
      <c r="X16" s="41">
        <f>X14/Q14-1</f>
        <v>0.19725255561358068</v>
      </c>
      <c r="Y16" s="41">
        <f>Y14/R14-1</f>
        <v>0.22788622170812034</v>
      </c>
      <c r="Z16" s="41">
        <f>Z14/S14-1</f>
        <v>0.22854679820041524</v>
      </c>
      <c r="AA16" s="44"/>
      <c r="AB16" s="102"/>
    </row>
    <row r="17" spans="1:28" ht="19.5" customHeight="1">
      <c r="A17" s="36" t="s">
        <v>12</v>
      </c>
      <c r="B17" s="37"/>
      <c r="C17" s="112"/>
      <c r="D17" s="99"/>
      <c r="E17" s="127">
        <v>1967</v>
      </c>
      <c r="F17" s="103"/>
      <c r="G17" s="46"/>
      <c r="H17" s="99"/>
      <c r="I17" s="127">
        <v>3219</v>
      </c>
      <c r="J17" s="103"/>
      <c r="K17" s="126">
        <f>K11-K14</f>
        <v>2323</v>
      </c>
      <c r="L17" s="137">
        <f>4951.143-K17</f>
        <v>2628.143</v>
      </c>
      <c r="M17" s="128">
        <f>N17-K17</f>
        <v>4284</v>
      </c>
      <c r="N17" s="127">
        <v>6607</v>
      </c>
      <c r="O17" s="103"/>
      <c r="P17" s="126">
        <v>2115.2094000000002</v>
      </c>
      <c r="Q17" s="137">
        <f>R17-P17</f>
        <v>3761.7905999999998</v>
      </c>
      <c r="R17" s="137">
        <f>R11-R14</f>
        <v>5877</v>
      </c>
      <c r="S17" s="137">
        <f>11731.6666129444-R17</f>
        <v>5854.6666129444002</v>
      </c>
      <c r="T17" s="128">
        <f>U17-R17</f>
        <v>15916</v>
      </c>
      <c r="U17" s="127">
        <v>21793</v>
      </c>
      <c r="V17" s="103"/>
      <c r="W17" s="126">
        <v>6321.5799424280203</v>
      </c>
      <c r="X17" s="137">
        <f>Y17-W17</f>
        <v>6231.137618325879</v>
      </c>
      <c r="Y17" s="137">
        <v>12552.717560753899</v>
      </c>
      <c r="Z17" s="137">
        <v>8358.9349775922692</v>
      </c>
      <c r="AA17" s="128"/>
      <c r="AB17" s="127"/>
    </row>
    <row r="18" spans="1:28" s="43" customFormat="1" ht="19.5" customHeight="1">
      <c r="A18" s="38" t="s">
        <v>9</v>
      </c>
      <c r="B18" s="39"/>
      <c r="C18" s="47"/>
      <c r="D18" s="41"/>
      <c r="E18" s="42">
        <f>E17/E11</f>
        <v>2.5411466811358294E-2</v>
      </c>
      <c r="G18" s="47"/>
      <c r="H18" s="41"/>
      <c r="I18" s="42">
        <f>I17/I11</f>
        <v>4.1399799367235125E-2</v>
      </c>
      <c r="K18" s="40">
        <f>K17/K11</f>
        <v>7.5075948548897944E-2</v>
      </c>
      <c r="L18" s="41">
        <f>L17/L11</f>
        <v>0.18124909455842492</v>
      </c>
      <c r="M18" s="41">
        <f>M17/M11</f>
        <v>0.10777900774881755</v>
      </c>
      <c r="N18" s="42">
        <f>N17/N11</f>
        <v>9.3464422124770116E-2</v>
      </c>
      <c r="P18" s="40">
        <f t="shared" ref="P18:U18" si="1">P17/P11</f>
        <v>0.14951445481399486</v>
      </c>
      <c r="Q18" s="41">
        <f t="shared" si="1"/>
        <v>0.22994097119709825</v>
      </c>
      <c r="R18" s="41">
        <f t="shared" si="1"/>
        <v>0.19264431114170519</v>
      </c>
      <c r="S18" s="41">
        <f t="shared" si="1"/>
        <v>0.26513912968517167</v>
      </c>
      <c r="T18" s="41">
        <f t="shared" si="1"/>
        <v>0.2609778865677555</v>
      </c>
      <c r="U18" s="42">
        <f t="shared" si="1"/>
        <v>0.23819305977582333</v>
      </c>
      <c r="W18" s="40">
        <f>W17/W11</f>
        <v>0.29428148418964217</v>
      </c>
      <c r="X18" s="41">
        <f>X17/X11</f>
        <v>0.29234746657489596</v>
      </c>
      <c r="Y18" s="41">
        <f>Y17/Y11</f>
        <v>0.29331825470360884</v>
      </c>
      <c r="Z18" s="41">
        <f>Z17/Z11</f>
        <v>0.29543081979181596</v>
      </c>
      <c r="AA18" s="41"/>
      <c r="AB18" s="42"/>
    </row>
    <row r="19" spans="1:28" s="43" customFormat="1" ht="19.5" customHeight="1">
      <c r="A19" s="38" t="s">
        <v>7</v>
      </c>
      <c r="B19" s="39"/>
      <c r="C19" s="113"/>
      <c r="D19" s="44"/>
      <c r="E19" s="102"/>
      <c r="G19" s="47"/>
      <c r="H19" s="44"/>
      <c r="I19" s="102">
        <f>I17/E17-1</f>
        <v>0.63650228774783946</v>
      </c>
      <c r="K19" s="40"/>
      <c r="L19" s="41"/>
      <c r="M19" s="44"/>
      <c r="N19" s="102">
        <f>N17/I17-1</f>
        <v>1.0525007766387078</v>
      </c>
      <c r="P19" s="40"/>
      <c r="Q19" s="41"/>
      <c r="R19" s="41">
        <f>R17/K17-1</f>
        <v>1.5299182092122257</v>
      </c>
      <c r="S19" s="41">
        <f>S17/L17-1</f>
        <v>1.2276819080789743</v>
      </c>
      <c r="T19" s="44">
        <f>T17/M17-1</f>
        <v>2.7152194211017742</v>
      </c>
      <c r="U19" s="102">
        <f>U17/N17-1</f>
        <v>2.2984713182987742</v>
      </c>
      <c r="W19" s="40">
        <f>W17/P17-1</f>
        <v>1.9886307910829157</v>
      </c>
      <c r="X19" s="41">
        <f>X17/Q17-1</f>
        <v>0.65642862160532789</v>
      </c>
      <c r="Y19" s="41">
        <f>Y17/R17-1</f>
        <v>1.1359056594782881</v>
      </c>
      <c r="Z19" s="41">
        <f>Z17/S17-1</f>
        <v>0.42773885008431489</v>
      </c>
      <c r="AA19" s="44"/>
      <c r="AB19" s="102"/>
    </row>
    <row r="20" spans="1:28" ht="18.75" customHeight="1">
      <c r="A20" s="48" t="s">
        <v>29</v>
      </c>
      <c r="B20" s="45"/>
      <c r="C20" s="27"/>
      <c r="D20" s="49"/>
      <c r="E20" s="49"/>
      <c r="F20" s="16"/>
      <c r="G20" s="27"/>
      <c r="H20" s="49"/>
      <c r="I20" s="49"/>
      <c r="J20" s="16"/>
      <c r="K20" s="120"/>
      <c r="L20" s="138"/>
      <c r="M20" s="49"/>
      <c r="N20" s="49"/>
      <c r="O20" s="16"/>
      <c r="P20" s="120"/>
      <c r="Q20" s="138"/>
      <c r="R20" s="138"/>
      <c r="S20" s="138"/>
      <c r="T20" s="49"/>
      <c r="U20" s="49"/>
      <c r="V20" s="16"/>
      <c r="W20" s="120"/>
      <c r="X20" s="138"/>
      <c r="Y20" s="138"/>
      <c r="Z20" s="138"/>
      <c r="AA20" s="49"/>
      <c r="AB20" s="49"/>
    </row>
    <row r="21" spans="1:28" ht="19.5" customHeight="1">
      <c r="A21" s="36" t="s">
        <v>13</v>
      </c>
      <c r="B21" s="50"/>
      <c r="C21" s="51"/>
      <c r="D21" s="52"/>
      <c r="E21" s="114"/>
      <c r="F21" s="106"/>
      <c r="G21" s="106"/>
      <c r="H21" s="107"/>
      <c r="I21" s="114"/>
      <c r="J21" s="106"/>
      <c r="K21" s="121"/>
      <c r="L21" s="107"/>
      <c r="M21" s="107"/>
      <c r="N21" s="114">
        <v>0.16</v>
      </c>
      <c r="O21" s="106"/>
      <c r="P21" s="121"/>
      <c r="Q21" s="107"/>
      <c r="R21" s="107"/>
      <c r="S21" s="107"/>
      <c r="T21" s="107"/>
      <c r="U21" s="114">
        <v>0.109</v>
      </c>
      <c r="V21" s="106"/>
      <c r="W21" s="121"/>
      <c r="X21" s="107"/>
      <c r="Y21" s="107"/>
      <c r="Z21" s="107"/>
      <c r="AA21" s="107"/>
      <c r="AB21" s="114"/>
    </row>
    <row r="22" spans="1:28" ht="19.5" customHeight="1">
      <c r="A22" s="48" t="s">
        <v>27</v>
      </c>
      <c r="B22" s="53"/>
      <c r="C22" s="54"/>
      <c r="D22" s="55"/>
      <c r="E22" s="115"/>
      <c r="F22" s="54"/>
      <c r="G22" s="54"/>
      <c r="H22" s="55"/>
      <c r="I22" s="115"/>
      <c r="J22" s="54"/>
      <c r="K22" s="122"/>
      <c r="L22" s="55"/>
      <c r="M22" s="55"/>
      <c r="N22" s="115"/>
      <c r="O22" s="54"/>
      <c r="P22" s="122"/>
      <c r="Q22" s="55"/>
      <c r="R22" s="55"/>
      <c r="S22" s="55"/>
      <c r="T22" s="55"/>
      <c r="U22" s="132"/>
      <c r="V22" s="54"/>
      <c r="W22" s="122"/>
      <c r="X22" s="55"/>
      <c r="Y22" s="55"/>
      <c r="Z22" s="55"/>
      <c r="AA22" s="55"/>
      <c r="AB22" s="132"/>
    </row>
    <row r="23" spans="1:28" ht="19.5" customHeight="1">
      <c r="A23" s="36" t="s">
        <v>28</v>
      </c>
      <c r="B23" s="50"/>
      <c r="C23" s="51"/>
      <c r="D23" s="52"/>
      <c r="E23" s="114">
        <v>0.505</v>
      </c>
      <c r="F23" s="51"/>
      <c r="G23" s="51"/>
      <c r="H23" s="52"/>
      <c r="I23" s="114">
        <v>0.51200000000000001</v>
      </c>
      <c r="J23" s="51"/>
      <c r="K23" s="123"/>
      <c r="L23" s="52"/>
      <c r="M23" s="52"/>
      <c r="N23" s="114">
        <v>0.502</v>
      </c>
      <c r="O23" s="51"/>
      <c r="P23" s="123"/>
      <c r="Q23" s="52"/>
      <c r="R23" s="52">
        <v>0.48</v>
      </c>
      <c r="S23" s="52"/>
      <c r="T23" s="52"/>
      <c r="U23" s="114">
        <v>0.41599999999999998</v>
      </c>
      <c r="V23" s="51"/>
      <c r="W23" s="123"/>
      <c r="X23" s="52"/>
      <c r="Y23" s="52"/>
      <c r="Z23" s="52"/>
      <c r="AA23" s="52"/>
      <c r="AB23" s="114"/>
    </row>
    <row r="24" spans="1:28" ht="19.5" customHeight="1">
      <c r="A24" s="48"/>
      <c r="B24" s="53"/>
      <c r="C24" s="54"/>
      <c r="D24" s="55"/>
      <c r="E24" s="115"/>
      <c r="F24" s="54"/>
      <c r="G24" s="54"/>
      <c r="H24" s="55"/>
      <c r="I24" s="115"/>
      <c r="J24" s="54"/>
      <c r="K24" s="122"/>
      <c r="L24" s="55"/>
      <c r="M24" s="55"/>
      <c r="N24" s="115"/>
      <c r="O24" s="54"/>
      <c r="P24" s="122"/>
      <c r="Q24" s="55"/>
      <c r="R24" s="55"/>
      <c r="S24" s="133"/>
      <c r="T24" s="133"/>
      <c r="U24" s="134"/>
      <c r="V24" s="54"/>
      <c r="W24" s="122"/>
      <c r="X24" s="55"/>
      <c r="Y24" s="55"/>
      <c r="Z24" s="133"/>
      <c r="AA24" s="133"/>
      <c r="AB24" s="134"/>
    </row>
    <row r="25" spans="1:28" ht="23.25" customHeight="1">
      <c r="A25" s="56" t="s">
        <v>14</v>
      </c>
      <c r="B25" s="57"/>
      <c r="C25" s="116"/>
      <c r="D25" s="59"/>
      <c r="E25" s="60"/>
      <c r="F25" s="35"/>
      <c r="G25" s="58"/>
      <c r="H25" s="59"/>
      <c r="I25" s="60"/>
      <c r="J25" s="35"/>
      <c r="K25" s="124"/>
      <c r="L25" s="139"/>
      <c r="M25" s="59"/>
      <c r="N25" s="60"/>
      <c r="O25" s="35"/>
      <c r="P25" s="124"/>
      <c r="Q25" s="139"/>
      <c r="R25" s="139"/>
      <c r="S25" s="143"/>
      <c r="T25" s="129"/>
      <c r="U25" s="130"/>
      <c r="V25" s="35"/>
      <c r="W25" s="124"/>
      <c r="X25" s="139"/>
      <c r="Y25" s="139"/>
      <c r="Z25" s="143"/>
      <c r="AA25" s="129"/>
      <c r="AB25" s="130"/>
    </row>
    <row r="26" spans="1:28" s="153" customFormat="1" ht="19.5" customHeight="1">
      <c r="A26" s="48" t="s">
        <v>15</v>
      </c>
      <c r="B26" s="154"/>
      <c r="C26" s="155"/>
      <c r="D26" s="156"/>
      <c r="E26" s="147">
        <v>11565</v>
      </c>
      <c r="F26" s="157"/>
      <c r="G26" s="155"/>
      <c r="H26" s="156"/>
      <c r="I26" s="147">
        <v>11918</v>
      </c>
      <c r="J26" s="157"/>
      <c r="K26" s="158">
        <v>5346</v>
      </c>
      <c r="L26" s="159">
        <f>6911.74250561991-K26</f>
        <v>1565.7425056199099</v>
      </c>
      <c r="M26" s="152">
        <f>N26-K26</f>
        <v>6926</v>
      </c>
      <c r="N26" s="147">
        <v>12272</v>
      </c>
      <c r="O26" s="157"/>
      <c r="P26" s="158">
        <v>2440.1098357617402</v>
      </c>
      <c r="Q26" s="159">
        <f>R26-P26</f>
        <v>4312.8901642382598</v>
      </c>
      <c r="R26" s="159">
        <v>6753</v>
      </c>
      <c r="S26" s="159">
        <f>12490.9664503018-R26</f>
        <v>5737.9664503017993</v>
      </c>
      <c r="T26" s="152">
        <f>U26-R26</f>
        <v>16815</v>
      </c>
      <c r="U26" s="147">
        <v>23568</v>
      </c>
      <c r="V26" s="157"/>
      <c r="W26" s="158">
        <v>7816.6659</v>
      </c>
      <c r="X26" s="159">
        <f>Y26-W26</f>
        <v>7927.6499113013997</v>
      </c>
      <c r="Y26" s="159">
        <v>15744.3158113014</v>
      </c>
      <c r="Z26" s="159">
        <v>8193.2801507119693</v>
      </c>
      <c r="AA26" s="152"/>
      <c r="AB26" s="147"/>
    </row>
    <row r="27" spans="1:28" s="43" customFormat="1" ht="19.5" customHeight="1">
      <c r="A27" s="38" t="s">
        <v>9</v>
      </c>
      <c r="B27" s="61"/>
      <c r="C27" s="47"/>
      <c r="D27" s="62"/>
      <c r="E27" s="62">
        <f>E26/E11</f>
        <v>0.14940702271141773</v>
      </c>
      <c r="F27" s="35"/>
      <c r="G27" s="47"/>
      <c r="H27" s="62"/>
      <c r="I27" s="62">
        <f>I26/I11</f>
        <v>0.15327828793373974</v>
      </c>
      <c r="J27" s="35"/>
      <c r="K27" s="40">
        <f>K26/K11</f>
        <v>0.17277486910994763</v>
      </c>
      <c r="L27" s="41">
        <f>L26/L11</f>
        <v>0.10798096277685355</v>
      </c>
      <c r="M27" s="62">
        <f>M26/M11</f>
        <v>0.17424776089362987</v>
      </c>
      <c r="N27" s="62">
        <f>N26/N11</f>
        <v>0.17360305559485076</v>
      </c>
      <c r="O27" s="35"/>
      <c r="P27" s="40">
        <f t="shared" ref="P27:U27" si="2">P26/P11</f>
        <v>0.17248017703598667</v>
      </c>
      <c r="Q27" s="41">
        <f t="shared" si="2"/>
        <v>0.26362715485315907</v>
      </c>
      <c r="R27" s="41">
        <f t="shared" si="2"/>
        <v>0.2213590323532304</v>
      </c>
      <c r="S27" s="41">
        <f t="shared" si="2"/>
        <v>0.25985415248616833</v>
      </c>
      <c r="T27" s="62">
        <f t="shared" si="2"/>
        <v>0.27571897226921388</v>
      </c>
      <c r="U27" s="62">
        <f t="shared" si="2"/>
        <v>0.25759344894216513</v>
      </c>
      <c r="V27" s="35"/>
      <c r="W27" s="40">
        <f>W26/W11</f>
        <v>0.36388055888178106</v>
      </c>
      <c r="X27" s="41">
        <f>X26/X11</f>
        <v>0.37194305589487858</v>
      </c>
      <c r="Y27" s="41">
        <f>Y26/Y11</f>
        <v>0.36789605222313332</v>
      </c>
      <c r="Z27" s="41">
        <f>Z26/Z11</f>
        <v>0.28957606180662882</v>
      </c>
      <c r="AA27" s="62"/>
      <c r="AB27" s="62"/>
    </row>
    <row r="28" spans="1:28" s="43" customFormat="1" ht="19.5" customHeight="1">
      <c r="A28" s="109" t="s">
        <v>7</v>
      </c>
      <c r="B28" s="39"/>
      <c r="C28" s="47"/>
      <c r="D28" s="44"/>
      <c r="E28" s="102"/>
      <c r="F28" s="35"/>
      <c r="G28" s="47"/>
      <c r="H28" s="44"/>
      <c r="I28" s="102">
        <f>I26/E26-1</f>
        <v>3.0523130134024967E-2</v>
      </c>
      <c r="J28" s="35"/>
      <c r="K28" s="40"/>
      <c r="L28" s="41"/>
      <c r="M28" s="44"/>
      <c r="N28" s="102">
        <f>N26/I26-1</f>
        <v>2.9702970297029729E-2</v>
      </c>
      <c r="O28" s="35"/>
      <c r="P28" s="40"/>
      <c r="Q28" s="41"/>
      <c r="R28" s="41">
        <f>R26/K26-1</f>
        <v>0.2631874298540966</v>
      </c>
      <c r="S28" s="41">
        <f>S26/L26-1</f>
        <v>2.6646935429718179</v>
      </c>
      <c r="T28" s="44">
        <f>T26/M26-1</f>
        <v>1.4278082587352006</v>
      </c>
      <c r="U28" s="102">
        <f>U26/N26-1</f>
        <v>0.92046936114732736</v>
      </c>
      <c r="V28" s="35"/>
      <c r="W28" s="40">
        <f>W26/P26-1</f>
        <v>2.2034073980771591</v>
      </c>
      <c r="X28" s="41">
        <f>X26/Q26-1</f>
        <v>0.83812933077593854</v>
      </c>
      <c r="Y28" s="41">
        <f>Y26/R26-1</f>
        <v>1.3314550290687692</v>
      </c>
      <c r="Z28" s="41">
        <f>Z26/S26-1</f>
        <v>0.42790659751609872</v>
      </c>
      <c r="AA28" s="44"/>
      <c r="AB28" s="102"/>
    </row>
    <row r="29" spans="1:28" ht="19.5" customHeight="1">
      <c r="A29" s="29" t="s">
        <v>8</v>
      </c>
      <c r="B29" s="31"/>
      <c r="C29" s="111"/>
      <c r="D29" s="33"/>
      <c r="E29" s="34"/>
      <c r="F29" s="35"/>
      <c r="G29" s="111"/>
      <c r="H29" s="33"/>
      <c r="I29" s="34"/>
      <c r="J29" s="35"/>
      <c r="K29" s="32"/>
      <c r="L29" s="136"/>
      <c r="M29" s="33"/>
      <c r="N29" s="34"/>
      <c r="O29" s="35"/>
      <c r="P29" s="32"/>
      <c r="Q29" s="136"/>
      <c r="R29" s="136"/>
      <c r="S29" s="136"/>
      <c r="T29" s="33"/>
      <c r="U29" s="34"/>
      <c r="V29" s="35"/>
      <c r="W29" s="32"/>
      <c r="X29" s="136"/>
      <c r="Y29" s="136"/>
      <c r="Z29" s="136"/>
      <c r="AA29" s="33"/>
      <c r="AB29" s="34"/>
    </row>
    <row r="30" spans="1:28" ht="19.5" customHeight="1">
      <c r="A30" s="108" t="s">
        <v>11</v>
      </c>
      <c r="B30" s="37"/>
      <c r="C30" s="112"/>
      <c r="D30" s="99"/>
      <c r="E30" s="127">
        <v>10072</v>
      </c>
      <c r="F30" s="103"/>
      <c r="G30" s="46"/>
      <c r="H30" s="99"/>
      <c r="I30" s="127">
        <v>9340</v>
      </c>
      <c r="J30" s="103"/>
      <c r="K30" s="126">
        <v>4597</v>
      </c>
      <c r="L30" s="137">
        <f>5517.8-K30</f>
        <v>920.80000000000018</v>
      </c>
      <c r="M30" s="128">
        <f>N30-K30</f>
        <v>4062</v>
      </c>
      <c r="N30" s="127">
        <v>8659</v>
      </c>
      <c r="O30" s="103"/>
      <c r="P30" s="126">
        <v>1371.83003555143</v>
      </c>
      <c r="Q30" s="137">
        <f>R30-P30</f>
        <v>3119.1699644485698</v>
      </c>
      <c r="R30" s="137">
        <v>4491</v>
      </c>
      <c r="S30" s="137">
        <v>2116.0574080414922</v>
      </c>
      <c r="T30" s="128">
        <f>U30-R30</f>
        <v>4576</v>
      </c>
      <c r="U30" s="127">
        <v>9067</v>
      </c>
      <c r="V30" s="103"/>
      <c r="W30" s="126">
        <v>3328.1668404819202</v>
      </c>
      <c r="X30" s="137">
        <f>Y30-W30</f>
        <v>2592.1184107352201</v>
      </c>
      <c r="Y30" s="137">
        <v>5920.2852512171403</v>
      </c>
      <c r="Z30" s="137">
        <v>2878.0629401388901</v>
      </c>
      <c r="AA30" s="128"/>
      <c r="AB30" s="127"/>
    </row>
    <row r="31" spans="1:28" s="43" customFormat="1" ht="19.5" customHeight="1">
      <c r="A31" s="38" t="s">
        <v>9</v>
      </c>
      <c r="B31" s="39"/>
      <c r="C31" s="47"/>
      <c r="D31" s="41"/>
      <c r="E31" s="42">
        <f>E30/E14</f>
        <v>0.13351184400641578</v>
      </c>
      <c r="F31" s="21"/>
      <c r="G31" s="47"/>
      <c r="H31" s="41"/>
      <c r="I31" s="42">
        <f>I30/I14</f>
        <v>0.12531025692627626</v>
      </c>
      <c r="J31" s="21"/>
      <c r="K31" s="40">
        <f>K30/K14</f>
        <v>0.16062755512072399</v>
      </c>
      <c r="L31" s="168">
        <f>L30/L14</f>
        <v>7.756039211124563E-2</v>
      </c>
      <c r="M31" s="168">
        <f>M30/M14</f>
        <v>0.11453868711933228</v>
      </c>
      <c r="N31" s="102">
        <f>N30/N14</f>
        <v>0.13512163912426073</v>
      </c>
      <c r="O31" s="21"/>
      <c r="P31" s="40">
        <f t="shared" ref="P31:U31" si="3">P30/P14</f>
        <v>0.11401531880467139</v>
      </c>
      <c r="Q31" s="41">
        <f t="shared" si="3"/>
        <v>0.24759207910834954</v>
      </c>
      <c r="R31" s="41">
        <f t="shared" si="3"/>
        <v>0.18233861144945188</v>
      </c>
      <c r="S31" s="41">
        <f t="shared" si="3"/>
        <v>0.13040683513191448</v>
      </c>
      <c r="T31" s="41">
        <f t="shared" si="3"/>
        <v>0.10153095185267362</v>
      </c>
      <c r="U31" s="42">
        <f t="shared" si="3"/>
        <v>0.13008608321377332</v>
      </c>
      <c r="V31" s="21"/>
      <c r="W31" s="40">
        <f>W30/W14</f>
        <v>0.21953859104200274</v>
      </c>
      <c r="X31" s="41">
        <f>X30/X14</f>
        <v>0.17185681961191562</v>
      </c>
      <c r="Y31" s="41">
        <f>Y30/Y14</f>
        <v>0.19575825924666063</v>
      </c>
      <c r="Z31" s="41">
        <f>Z30/Z14</f>
        <v>0.1443715077578738</v>
      </c>
      <c r="AA31" s="41"/>
      <c r="AB31" s="42"/>
    </row>
    <row r="32" spans="1:28" s="43" customFormat="1" ht="19.5" customHeight="1">
      <c r="A32" s="38" t="s">
        <v>7</v>
      </c>
      <c r="B32" s="39"/>
      <c r="C32" s="47"/>
      <c r="D32" s="44"/>
      <c r="E32" s="102"/>
      <c r="F32" s="35"/>
      <c r="G32" s="47"/>
      <c r="H32" s="44"/>
      <c r="I32" s="102">
        <f>I30/E30-1</f>
        <v>-7.2676727561556742E-2</v>
      </c>
      <c r="J32" s="35"/>
      <c r="K32" s="40"/>
      <c r="L32" s="168"/>
      <c r="M32" s="169"/>
      <c r="N32" s="102">
        <f>N30/I30-1</f>
        <v>-7.2912205567451815E-2</v>
      </c>
      <c r="O32" s="35"/>
      <c r="P32" s="40"/>
      <c r="Q32" s="41"/>
      <c r="R32" s="41">
        <f>R30/K30-1</f>
        <v>-2.3058516423754671E-2</v>
      </c>
      <c r="S32" s="41">
        <f>S30/L30-1</f>
        <v>1.2980640834507948</v>
      </c>
      <c r="T32" s="44">
        <f>T30/M30-1</f>
        <v>0.12653865091088123</v>
      </c>
      <c r="U32" s="102">
        <f>U30/N30-1</f>
        <v>4.711860491973674E-2</v>
      </c>
      <c r="V32" s="35"/>
      <c r="W32" s="40">
        <f>W30/P30-1</f>
        <v>1.4260781250092021</v>
      </c>
      <c r="X32" s="41">
        <f>X30/Q30-1</f>
        <v>-0.16897173277523714</v>
      </c>
      <c r="Y32" s="41">
        <f>Y30/R30-1</f>
        <v>0.3182554556261723</v>
      </c>
      <c r="Z32" s="41">
        <f>Z30/S30-1</f>
        <v>0.36010626611622465</v>
      </c>
      <c r="AA32" s="44"/>
      <c r="AB32" s="102"/>
    </row>
    <row r="33" spans="1:28" ht="19.5" customHeight="1">
      <c r="A33" s="36" t="s">
        <v>12</v>
      </c>
      <c r="B33" s="37"/>
      <c r="C33" s="112"/>
      <c r="D33" s="99"/>
      <c r="E33" s="127">
        <v>1493</v>
      </c>
      <c r="F33" s="103"/>
      <c r="G33" s="46"/>
      <c r="H33" s="99"/>
      <c r="I33" s="127">
        <v>2578</v>
      </c>
      <c r="J33" s="103"/>
      <c r="K33" s="126">
        <v>749</v>
      </c>
      <c r="L33" s="137">
        <f>1393.9-K33</f>
        <v>644.90000000000009</v>
      </c>
      <c r="M33" s="128">
        <f>N33-K33</f>
        <v>2864</v>
      </c>
      <c r="N33" s="127">
        <v>3613</v>
      </c>
      <c r="O33" s="103"/>
      <c r="P33" s="126">
        <v>1068.27980021031</v>
      </c>
      <c r="Q33" s="137">
        <f>R33-P33</f>
        <v>1193.72019978969</v>
      </c>
      <c r="R33" s="137">
        <v>2262</v>
      </c>
      <c r="S33" s="137">
        <v>3622.3653026939201</v>
      </c>
      <c r="T33" s="128">
        <f>U33-R33</f>
        <v>12239</v>
      </c>
      <c r="U33" s="127">
        <v>14501</v>
      </c>
      <c r="V33" s="103"/>
      <c r="W33" s="126">
        <v>4488.4990811999996</v>
      </c>
      <c r="X33" s="137">
        <f>Y33-W33</f>
        <v>5335.5314788842206</v>
      </c>
      <c r="Y33" s="137">
        <v>9824.0305600842203</v>
      </c>
      <c r="Z33" s="137">
        <v>5315.2172105730697</v>
      </c>
      <c r="AA33" s="128"/>
      <c r="AB33" s="127"/>
    </row>
    <row r="34" spans="1:28" s="43" customFormat="1" ht="19.5" customHeight="1">
      <c r="A34" s="38" t="s">
        <v>9</v>
      </c>
      <c r="B34" s="39"/>
      <c r="C34" s="47"/>
      <c r="D34" s="41"/>
      <c r="E34" s="42">
        <f>E33/E17</f>
        <v>0.759023894255211</v>
      </c>
      <c r="G34" s="47"/>
      <c r="H34" s="41"/>
      <c r="I34" s="42">
        <f>I33/I17</f>
        <v>0.80086983535259393</v>
      </c>
      <c r="K34" s="40">
        <f>K33/K17</f>
        <v>0.3224278949634094</v>
      </c>
      <c r="L34" s="168">
        <f>L33/L17</f>
        <v>0.24538238596606049</v>
      </c>
      <c r="M34" s="168">
        <f>M33/M17</f>
        <v>0.66853408029878614</v>
      </c>
      <c r="N34" s="102">
        <f>N33/N17</f>
        <v>0.54684425609202358</v>
      </c>
      <c r="P34" s="40">
        <f t="shared" ref="P34:U34" si="4">P33/P17</f>
        <v>0.50504682903277087</v>
      </c>
      <c r="Q34" s="41">
        <f t="shared" si="4"/>
        <v>0.31732765768240528</v>
      </c>
      <c r="R34" s="41">
        <f t="shared" si="4"/>
        <v>0.38489025012761613</v>
      </c>
      <c r="S34" s="41">
        <f t="shared" si="4"/>
        <v>0.61871418855602056</v>
      </c>
      <c r="T34" s="41">
        <f t="shared" si="4"/>
        <v>0.76897461673787382</v>
      </c>
      <c r="U34" s="42">
        <f t="shared" si="4"/>
        <v>0.66539714587252785</v>
      </c>
      <c r="W34" s="40">
        <f>W33/W17</f>
        <v>0.71002805027820892</v>
      </c>
      <c r="X34" s="41">
        <f>X33/X17</f>
        <v>0.85626924097974244</v>
      </c>
      <c r="Y34" s="41">
        <f>Y33/Y17</f>
        <v>0.78262181177397594</v>
      </c>
      <c r="Z34" s="41">
        <f>Z33/Z17</f>
        <v>0.63587253936315213</v>
      </c>
      <c r="AA34" s="41"/>
      <c r="AB34" s="42"/>
    </row>
    <row r="35" spans="1:28" s="43" customFormat="1" ht="19.5" customHeight="1">
      <c r="A35" s="38" t="s">
        <v>7</v>
      </c>
      <c r="B35" s="39"/>
      <c r="C35" s="113"/>
      <c r="D35" s="44"/>
      <c r="E35" s="102"/>
      <c r="G35" s="47"/>
      <c r="H35" s="44"/>
      <c r="I35" s="102">
        <f>I33/E33-1</f>
        <v>0.72672471533824523</v>
      </c>
      <c r="K35" s="40"/>
      <c r="L35" s="168"/>
      <c r="M35" s="169"/>
      <c r="N35" s="102">
        <f>N33/I33-1</f>
        <v>0.40147401086113277</v>
      </c>
      <c r="P35" s="40"/>
      <c r="Q35" s="41"/>
      <c r="R35" s="41">
        <f>R33/K33-1</f>
        <v>2.0200267022696927</v>
      </c>
      <c r="S35" s="41">
        <f>S33/L33-1</f>
        <v>4.6169410803131017</v>
      </c>
      <c r="T35" s="44">
        <f>T33/M33-1</f>
        <v>3.273393854748603</v>
      </c>
      <c r="U35" s="102">
        <f>U33/N33-1</f>
        <v>3.0135621367284804</v>
      </c>
      <c r="W35" s="40">
        <f>W33/P33-1</f>
        <v>3.201613734825238</v>
      </c>
      <c r="X35" s="41">
        <f>X33/Q33-1</f>
        <v>3.4696667442037388</v>
      </c>
      <c r="Y35" s="41">
        <f>Y33/R33-1</f>
        <v>3.343072749816189</v>
      </c>
      <c r="Z35" s="41">
        <f>Z33/S33-1</f>
        <v>0.4673332936963015</v>
      </c>
      <c r="AA35" s="44"/>
      <c r="AB35" s="102"/>
    </row>
    <row r="36" spans="1:28" s="153" customFormat="1" ht="19.5" customHeight="1">
      <c r="A36" s="48" t="s">
        <v>16</v>
      </c>
      <c r="B36" s="160"/>
      <c r="C36" s="161"/>
      <c r="D36" s="162"/>
      <c r="E36" s="163">
        <v>2028</v>
      </c>
      <c r="F36" s="164"/>
      <c r="G36" s="161"/>
      <c r="H36" s="162"/>
      <c r="I36" s="163">
        <v>1969</v>
      </c>
      <c r="J36" s="164"/>
      <c r="K36" s="165">
        <v>10</v>
      </c>
      <c r="L36" s="166">
        <f>-319.665098483067-K36</f>
        <v>-329.66509848306703</v>
      </c>
      <c r="M36" s="167">
        <f>N36-K36</f>
        <v>865</v>
      </c>
      <c r="N36" s="163">
        <v>875</v>
      </c>
      <c r="O36" s="164"/>
      <c r="P36" s="165">
        <v>-477.5385</v>
      </c>
      <c r="Q36" s="166">
        <f>R36-P36</f>
        <v>-25.461500000000001</v>
      </c>
      <c r="R36" s="166">
        <v>-503</v>
      </c>
      <c r="S36" s="166">
        <f>-529.38153027457-R36</f>
        <v>-26.381530274569968</v>
      </c>
      <c r="T36" s="167">
        <f>U36-R36</f>
        <v>2037</v>
      </c>
      <c r="U36" s="163">
        <v>1534</v>
      </c>
      <c r="V36" s="164"/>
      <c r="W36" s="165">
        <v>1017.25712625182</v>
      </c>
      <c r="X36" s="166">
        <f>Y36-W36</f>
        <v>-17.199717560469935</v>
      </c>
      <c r="Y36" s="166">
        <v>1000.05740869135</v>
      </c>
      <c r="Z36" s="166">
        <v>220.511</v>
      </c>
      <c r="AA36" s="167"/>
      <c r="AB36" s="163"/>
    </row>
    <row r="37" spans="1:28" s="43" customFormat="1" ht="19.5" customHeight="1">
      <c r="A37" s="38" t="s">
        <v>9</v>
      </c>
      <c r="B37" s="61"/>
      <c r="C37" s="47"/>
      <c r="D37" s="62"/>
      <c r="E37" s="62">
        <f>E36/E11</f>
        <v>2.619951941709945E-2</v>
      </c>
      <c r="F37" s="35"/>
      <c r="G37" s="47"/>
      <c r="H37" s="62"/>
      <c r="I37" s="62">
        <f>I36/I11</f>
        <v>2.5323456027985698E-2</v>
      </c>
      <c r="J37" s="35"/>
      <c r="K37" s="40">
        <f>K36/K11</f>
        <v>3.2318531445931094E-4</v>
      </c>
      <c r="L37" s="168">
        <f>L36/L11</f>
        <v>-2.2735254743585065E-2</v>
      </c>
      <c r="M37" s="170">
        <f>M36/M11</f>
        <v>2.1762101237798127E-2</v>
      </c>
      <c r="N37" s="170">
        <f>N36/N11</f>
        <v>1.2377988400056585E-2</v>
      </c>
      <c r="O37" s="35"/>
      <c r="P37" s="40"/>
      <c r="Q37" s="41"/>
      <c r="R37" s="41">
        <f>R36/R11</f>
        <v>-1.6488019143147473E-2</v>
      </c>
      <c r="S37" s="41">
        <f>S36/S11</f>
        <v>-1.1947351470530123E-3</v>
      </c>
      <c r="T37" s="62">
        <f>T36/T11</f>
        <v>3.3401102974272297E-2</v>
      </c>
      <c r="U37" s="62">
        <f>U36/U11</f>
        <v>1.6766308158404672E-2</v>
      </c>
      <c r="V37" s="35"/>
      <c r="W37" s="40" t="s">
        <v>39</v>
      </c>
      <c r="X37" s="41">
        <f>X36/X11</f>
        <v>-8.0696241402514364E-4</v>
      </c>
      <c r="Y37" s="41">
        <f>Y36/Y11</f>
        <v>2.3368254109203675E-2</v>
      </c>
      <c r="Z37" s="41">
        <f>Z36/Z11</f>
        <v>7.7935461488513559E-3</v>
      </c>
      <c r="AA37" s="62"/>
      <c r="AB37" s="62"/>
    </row>
    <row r="38" spans="1:28" s="153" customFormat="1" ht="19.5" customHeight="1">
      <c r="A38" s="48" t="s">
        <v>30</v>
      </c>
      <c r="B38" s="160"/>
      <c r="C38" s="161"/>
      <c r="D38" s="162"/>
      <c r="E38" s="163">
        <v>776</v>
      </c>
      <c r="F38" s="164"/>
      <c r="G38" s="161"/>
      <c r="H38" s="162"/>
      <c r="I38" s="163">
        <v>962</v>
      </c>
      <c r="J38" s="164"/>
      <c r="K38" s="165">
        <v>-138</v>
      </c>
      <c r="L38" s="166">
        <f>-88.5890825133979-K38</f>
        <v>49.410917486602102</v>
      </c>
      <c r="M38" s="167">
        <f>N38-K38</f>
        <v>6623</v>
      </c>
      <c r="N38" s="163">
        <v>6485</v>
      </c>
      <c r="O38" s="164"/>
      <c r="P38" s="165">
        <v>2548.1999999999998</v>
      </c>
      <c r="Q38" s="166">
        <f>R38-P38</f>
        <v>6951.8</v>
      </c>
      <c r="R38" s="166">
        <v>9500</v>
      </c>
      <c r="S38" s="166">
        <f>6514.53292295529-R38</f>
        <v>-2985.4670770447101</v>
      </c>
      <c r="T38" s="167">
        <f>U38-R38</f>
        <v>-6422</v>
      </c>
      <c r="U38" s="163">
        <v>3078</v>
      </c>
      <c r="V38" s="164"/>
      <c r="W38" s="165">
        <v>226.97800000000001</v>
      </c>
      <c r="X38" s="166">
        <f>Y38-W38</f>
        <v>-741.28941974314694</v>
      </c>
      <c r="Y38" s="166">
        <v>-514.31141974314698</v>
      </c>
      <c r="Z38" s="166">
        <v>2028.7049999999999</v>
      </c>
      <c r="AA38" s="167"/>
      <c r="AB38" s="163"/>
    </row>
    <row r="39" spans="1:28" s="43" customFormat="1" ht="19.5" customHeight="1">
      <c r="A39" s="38" t="s">
        <v>9</v>
      </c>
      <c r="B39" s="61"/>
      <c r="C39" s="47"/>
      <c r="D39" s="62"/>
      <c r="E39" s="62">
        <f>E38/E11</f>
        <v>1.0025062656641603E-2</v>
      </c>
      <c r="F39" s="35"/>
      <c r="G39" s="47"/>
      <c r="H39" s="62"/>
      <c r="I39" s="62">
        <f>I38/I11</f>
        <v>1.237235383388636E-2</v>
      </c>
      <c r="J39" s="35"/>
      <c r="K39" s="40">
        <f>K38/K11</f>
        <v>-4.4599573395384916E-3</v>
      </c>
      <c r="L39" s="168">
        <f>L38/L11</f>
        <v>3.407609120107877E-3</v>
      </c>
      <c r="M39" s="170">
        <f>M38/M11</f>
        <v>0.16662473583576531</v>
      </c>
      <c r="N39" s="170">
        <f>N38/N11</f>
        <v>9.1738576884990805E-2</v>
      </c>
      <c r="O39" s="35"/>
      <c r="P39" s="40">
        <f t="shared" ref="P39:U39" si="5">P38/P11</f>
        <v>0.1801205751813611</v>
      </c>
      <c r="Q39" s="41">
        <f t="shared" si="5"/>
        <v>0.4249315853912729</v>
      </c>
      <c r="R39" s="41">
        <f t="shared" si="5"/>
        <v>0.31140394007932604</v>
      </c>
      <c r="S39" s="41">
        <f t="shared" si="5"/>
        <v>-0.13520225741996234</v>
      </c>
      <c r="T39" s="62">
        <f t="shared" si="5"/>
        <v>-0.10530283912654723</v>
      </c>
      <c r="U39" s="62">
        <f t="shared" si="5"/>
        <v>3.3641914283943662E-2</v>
      </c>
      <c r="V39" s="35"/>
      <c r="W39" s="40">
        <f>W38/W11</f>
        <v>1.0566254532366402E-2</v>
      </c>
      <c r="X39" s="41">
        <f t="shared" ref="X39" si="6">X38/X11</f>
        <v>-3.4779216434463585E-2</v>
      </c>
      <c r="Y39" s="41">
        <f>Y38/Y11</f>
        <v>-1.2017870017632644E-2</v>
      </c>
      <c r="Z39" s="41">
        <f>Z38/Z11</f>
        <v>7.1700758873278383E-2</v>
      </c>
      <c r="AA39" s="62"/>
      <c r="AB39" s="62"/>
    </row>
    <row r="40" spans="1:28" s="153" customFormat="1" ht="19.5" customHeight="1">
      <c r="A40" s="48" t="s">
        <v>17</v>
      </c>
      <c r="B40" s="160"/>
      <c r="C40" s="161"/>
      <c r="D40" s="162"/>
      <c r="E40" s="163">
        <v>3350</v>
      </c>
      <c r="F40" s="164"/>
      <c r="G40" s="161"/>
      <c r="H40" s="162"/>
      <c r="I40" s="163">
        <v>3595</v>
      </c>
      <c r="J40" s="164"/>
      <c r="K40" s="165">
        <v>1068</v>
      </c>
      <c r="L40" s="166">
        <v>-1061.5563603776379</v>
      </c>
      <c r="M40" s="167">
        <f>N40-K40</f>
        <v>1510</v>
      </c>
      <c r="N40" s="163">
        <v>2578</v>
      </c>
      <c r="O40" s="164"/>
      <c r="P40" s="165">
        <v>170.19</v>
      </c>
      <c r="Q40" s="166">
        <f>R40-P40</f>
        <v>926.81</v>
      </c>
      <c r="R40" s="166">
        <v>1097</v>
      </c>
      <c r="S40" s="166">
        <v>610.37875693960461</v>
      </c>
      <c r="T40" s="167">
        <f>U40-R40</f>
        <v>3392</v>
      </c>
      <c r="U40" s="163">
        <v>4489</v>
      </c>
      <c r="V40" s="164"/>
      <c r="W40" s="165">
        <v>1764.107197</v>
      </c>
      <c r="X40" s="166">
        <f>Y40-W40</f>
        <v>1618.4039345685499</v>
      </c>
      <c r="Y40" s="166">
        <v>3382.5111315685499</v>
      </c>
      <c r="Z40" s="166">
        <v>1234.817</v>
      </c>
      <c r="AA40" s="167"/>
      <c r="AB40" s="163"/>
    </row>
    <row r="41" spans="1:28" s="43" customFormat="1" ht="19.5" customHeight="1">
      <c r="A41" s="38" t="s">
        <v>9</v>
      </c>
      <c r="B41" s="61"/>
      <c r="C41" s="47"/>
      <c r="D41" s="62"/>
      <c r="E41" s="62">
        <f>E40/E11</f>
        <v>4.3278298839883211E-2</v>
      </c>
      <c r="F41" s="16"/>
      <c r="G41" s="47"/>
      <c r="H41" s="62"/>
      <c r="I41" s="62">
        <f>I40/I11</f>
        <v>4.6235563443681356E-2</v>
      </c>
      <c r="J41" s="16"/>
      <c r="K41" s="40">
        <f>K40/K11</f>
        <v>3.451619158425441E-2</v>
      </c>
      <c r="L41" s="168">
        <f>L40/L11</f>
        <v>-7.3209916333009245E-2</v>
      </c>
      <c r="M41" s="170">
        <f>M40/M11</f>
        <v>3.7989332796618695E-2</v>
      </c>
      <c r="N41" s="170">
        <f>N40/N11</f>
        <v>3.6469090394680999E-2</v>
      </c>
      <c r="O41" s="16"/>
      <c r="P41" s="40">
        <f t="shared" ref="P41:U41" si="7">P40/P11</f>
        <v>1.2029950824156598E-2</v>
      </c>
      <c r="Q41" s="41">
        <f t="shared" si="7"/>
        <v>5.6651635929757131E-2</v>
      </c>
      <c r="R41" s="41">
        <f t="shared" si="7"/>
        <v>3.5958960238633757E-2</v>
      </c>
      <c r="S41" s="41">
        <f t="shared" si="7"/>
        <v>2.7642102119952185E-2</v>
      </c>
      <c r="T41" s="62">
        <f t="shared" si="7"/>
        <v>5.5619313347438214E-2</v>
      </c>
      <c r="U41" s="62">
        <f t="shared" si="7"/>
        <v>4.9063857446596193E-2</v>
      </c>
      <c r="V41" s="16"/>
      <c r="W41" s="40">
        <f>W40/W11</f>
        <v>8.2122521415650143E-2</v>
      </c>
      <c r="X41" s="41">
        <f t="shared" ref="X41" si="8">X40/X11</f>
        <v>7.5930964640302218E-2</v>
      </c>
      <c r="Y41" s="41">
        <f>Y40/Y11</f>
        <v>7.9038842133211246E-2</v>
      </c>
      <c r="Z41" s="41">
        <f>Z40/Z11</f>
        <v>4.3642282130534012E-2</v>
      </c>
      <c r="AA41" s="62"/>
      <c r="AB41" s="62"/>
    </row>
    <row r="42" spans="1:28" s="43" customFormat="1" ht="19.5" customHeight="1">
      <c r="A42" s="38" t="s">
        <v>33</v>
      </c>
      <c r="B42" s="61"/>
      <c r="C42" s="47"/>
      <c r="D42" s="62"/>
      <c r="E42" s="62">
        <f>E40/E26</f>
        <v>0.28966709900562043</v>
      </c>
      <c r="F42" s="16"/>
      <c r="G42" s="47"/>
      <c r="H42" s="62"/>
      <c r="I42" s="62">
        <f>I40/I26</f>
        <v>0.30164457123678468</v>
      </c>
      <c r="J42" s="16"/>
      <c r="K42" s="40">
        <f>K40/K26</f>
        <v>0.19977553310886645</v>
      </c>
      <c r="L42" s="168">
        <f>L40/L26</f>
        <v>-0.67798910521200018</v>
      </c>
      <c r="M42" s="170">
        <f>M40/M26</f>
        <v>0.2180190586196939</v>
      </c>
      <c r="N42" s="170">
        <f>N40/N26</f>
        <v>0.21007170795306387</v>
      </c>
      <c r="O42" s="16"/>
      <c r="P42" s="40">
        <f t="shared" ref="P42:U42" si="9">P40/P26</f>
        <v>6.9746860369041958E-2</v>
      </c>
      <c r="Q42" s="41">
        <f t="shared" si="9"/>
        <v>0.21489302178037092</v>
      </c>
      <c r="R42" s="41">
        <f t="shared" si="9"/>
        <v>0.16244632015400562</v>
      </c>
      <c r="S42" s="41">
        <f t="shared" si="9"/>
        <v>0.10637544890272067</v>
      </c>
      <c r="T42" s="62">
        <f t="shared" si="9"/>
        <v>0.20172465060957478</v>
      </c>
      <c r="U42" s="62">
        <f t="shared" si="9"/>
        <v>0.19047012898845891</v>
      </c>
      <c r="V42" s="16"/>
      <c r="W42" s="40">
        <f>W40/W26</f>
        <v>0.22568537782841661</v>
      </c>
      <c r="X42" s="41">
        <f t="shared" ref="X42" si="10">X40/X26</f>
        <v>0.20414674622064299</v>
      </c>
      <c r="Y42" s="41">
        <f>Y40/Y26</f>
        <v>0.21484014752426114</v>
      </c>
      <c r="Z42" s="41">
        <f>Z40/Z26</f>
        <v>0.15071094571234678</v>
      </c>
      <c r="AA42" s="62"/>
      <c r="AB42" s="62"/>
    </row>
    <row r="43" spans="1:28" s="43" customFormat="1" ht="19.5" customHeight="1">
      <c r="A43" s="38" t="s">
        <v>7</v>
      </c>
      <c r="B43" s="61"/>
      <c r="C43" s="47"/>
      <c r="D43" s="62"/>
      <c r="E43" s="62"/>
      <c r="F43" s="35"/>
      <c r="G43" s="47"/>
      <c r="H43" s="62"/>
      <c r="I43" s="62">
        <f>I40/E40-1</f>
        <v>7.3134328358208878E-2</v>
      </c>
      <c r="J43" s="35"/>
      <c r="K43" s="40"/>
      <c r="L43" s="41"/>
      <c r="M43" s="62"/>
      <c r="N43" s="62">
        <f>N40/I40-1</f>
        <v>-0.28289290681502088</v>
      </c>
      <c r="O43" s="35"/>
      <c r="P43" s="40"/>
      <c r="Q43" s="41"/>
      <c r="R43" s="41">
        <f>R40/K40-1</f>
        <v>2.7153558052434468E-2</v>
      </c>
      <c r="S43" s="41" t="s">
        <v>34</v>
      </c>
      <c r="T43" s="62">
        <f>T40/M40-1</f>
        <v>1.2463576158940399</v>
      </c>
      <c r="U43" s="62">
        <f>U40/N40-1</f>
        <v>0.74127230411171441</v>
      </c>
      <c r="V43" s="35"/>
      <c r="W43" s="40" t="s">
        <v>39</v>
      </c>
      <c r="X43" s="41">
        <f>X40/Q40-1</f>
        <v>0.74620896901042277</v>
      </c>
      <c r="Y43" s="41">
        <f>Y40/R40-1</f>
        <v>2.0834194453678667</v>
      </c>
      <c r="Z43" s="41">
        <f>Z40/S40-1</f>
        <v>1.0230340357703209</v>
      </c>
      <c r="AA43" s="62"/>
      <c r="AB43" s="62"/>
    </row>
    <row r="44" spans="1:28" ht="19.5" customHeight="1">
      <c r="A44" s="38"/>
      <c r="B44" s="63"/>
      <c r="C44" s="117"/>
      <c r="D44" s="62"/>
      <c r="E44" s="44"/>
      <c r="F44" s="64"/>
      <c r="G44" s="47"/>
      <c r="H44" s="62"/>
      <c r="I44" s="44"/>
      <c r="J44" s="64"/>
      <c r="K44" s="40"/>
      <c r="L44" s="41"/>
      <c r="M44" s="62"/>
      <c r="N44" s="44"/>
      <c r="O44" s="64"/>
      <c r="P44" s="40"/>
      <c r="Q44" s="41"/>
      <c r="R44" s="41"/>
      <c r="S44" s="41"/>
      <c r="T44" s="62"/>
      <c r="U44" s="44"/>
      <c r="V44" s="64"/>
      <c r="W44" s="40"/>
      <c r="X44" s="41"/>
      <c r="Y44" s="41"/>
      <c r="Z44" s="41"/>
      <c r="AA44" s="62"/>
      <c r="AB44" s="44"/>
    </row>
    <row r="45" spans="1:28" ht="19.5" customHeight="1">
      <c r="A45" s="65" t="s">
        <v>31</v>
      </c>
      <c r="B45" s="66"/>
      <c r="C45" s="67"/>
      <c r="D45" s="68"/>
      <c r="E45" s="68"/>
      <c r="F45" s="64"/>
      <c r="G45" s="67"/>
      <c r="H45" s="68"/>
      <c r="I45" s="68"/>
      <c r="J45" s="64"/>
      <c r="K45" s="125"/>
      <c r="L45" s="140"/>
      <c r="M45" s="68"/>
      <c r="N45" s="68"/>
      <c r="O45" s="64"/>
      <c r="P45" s="125"/>
      <c r="Q45" s="140"/>
      <c r="R45" s="140">
        <v>280</v>
      </c>
      <c r="S45" s="140">
        <f>R45</f>
        <v>280</v>
      </c>
      <c r="T45" s="68">
        <v>324</v>
      </c>
      <c r="U45" s="68">
        <v>324</v>
      </c>
      <c r="V45" s="64"/>
      <c r="W45" s="125">
        <v>324</v>
      </c>
      <c r="X45" s="140">
        <v>324</v>
      </c>
      <c r="Y45" s="140">
        <v>324</v>
      </c>
      <c r="Z45" s="140">
        <v>400</v>
      </c>
      <c r="AA45" s="68"/>
      <c r="AB45" s="68"/>
    </row>
    <row r="46" spans="1:28" s="73" customFormat="1" ht="10" customHeight="1">
      <c r="A46" s="69"/>
      <c r="B46" s="70"/>
      <c r="C46" s="72"/>
      <c r="D46" s="72"/>
      <c r="E46" s="71"/>
      <c r="F46" s="16"/>
      <c r="G46" s="71"/>
      <c r="H46" s="72"/>
      <c r="I46" s="71"/>
      <c r="J46" s="16"/>
      <c r="K46" s="71"/>
      <c r="L46" s="71"/>
      <c r="M46" s="72"/>
      <c r="N46" s="71"/>
      <c r="O46" s="16"/>
      <c r="P46" s="71"/>
      <c r="Q46" s="71"/>
      <c r="R46" s="71"/>
      <c r="S46" s="71"/>
      <c r="T46" s="72"/>
      <c r="U46" s="71"/>
      <c r="V46" s="16"/>
      <c r="W46" s="71"/>
      <c r="X46" s="71"/>
      <c r="Y46" s="71"/>
      <c r="Z46" s="71"/>
      <c r="AA46" s="72"/>
      <c r="AB46" s="71"/>
    </row>
    <row r="47" spans="1:28" ht="23.25" customHeight="1">
      <c r="A47" s="56" t="s">
        <v>18</v>
      </c>
      <c r="B47" s="45"/>
      <c r="C47" s="75"/>
      <c r="D47" s="74"/>
      <c r="E47" s="74"/>
      <c r="F47" s="16"/>
      <c r="G47" s="75"/>
      <c r="H47" s="74"/>
      <c r="I47" s="74"/>
      <c r="J47" s="16"/>
      <c r="K47" s="75"/>
      <c r="L47" s="141"/>
      <c r="M47" s="74"/>
      <c r="N47" s="74"/>
      <c r="O47" s="16"/>
      <c r="P47" s="75"/>
      <c r="Q47" s="141"/>
      <c r="R47" s="141"/>
      <c r="S47" s="141"/>
      <c r="T47" s="74"/>
      <c r="U47" s="74"/>
      <c r="V47" s="16"/>
      <c r="W47" s="75"/>
      <c r="X47" s="141"/>
      <c r="Y47" s="141"/>
      <c r="Z47" s="141"/>
      <c r="AA47" s="74"/>
      <c r="AB47" s="74"/>
    </row>
    <row r="48" spans="1:28" ht="19.5" customHeight="1">
      <c r="A48" s="36" t="s">
        <v>19</v>
      </c>
      <c r="B48" s="76"/>
      <c r="C48" s="118">
        <v>3303</v>
      </c>
      <c r="D48" s="78">
        <v>3617</v>
      </c>
      <c r="E48" s="79">
        <v>3617</v>
      </c>
      <c r="F48" s="16"/>
      <c r="G48" s="77">
        <v>3755</v>
      </c>
      <c r="H48" s="80">
        <v>3951</v>
      </c>
      <c r="I48" s="79">
        <f>H48</f>
        <v>3951</v>
      </c>
      <c r="J48" s="16"/>
      <c r="K48" s="77">
        <v>4611</v>
      </c>
      <c r="L48" s="80">
        <v>4751</v>
      </c>
      <c r="M48" s="80">
        <v>5040</v>
      </c>
      <c r="N48" s="79">
        <f>M48</f>
        <v>5040</v>
      </c>
      <c r="O48" s="16"/>
      <c r="P48" s="77">
        <v>5077</v>
      </c>
      <c r="Q48" s="80">
        <v>7267</v>
      </c>
      <c r="R48" s="80">
        <v>7267</v>
      </c>
      <c r="S48" s="80">
        <v>8274</v>
      </c>
      <c r="T48" s="80">
        <f>U48</f>
        <v>8475</v>
      </c>
      <c r="U48" s="79">
        <v>8475</v>
      </c>
      <c r="V48" s="16"/>
      <c r="W48" s="77">
        <v>8757</v>
      </c>
      <c r="X48" s="80">
        <f>Y48</f>
        <v>9198</v>
      </c>
      <c r="Y48" s="80">
        <v>9198</v>
      </c>
      <c r="Z48" s="80">
        <v>11138</v>
      </c>
      <c r="AA48" s="80"/>
      <c r="AB48" s="79"/>
    </row>
    <row r="49" spans="1:28" s="86" customFormat="1" ht="19.5" customHeight="1">
      <c r="A49" s="81" t="s">
        <v>20</v>
      </c>
      <c r="B49" s="82"/>
      <c r="C49" s="83"/>
      <c r="D49" s="84">
        <f>D48/C48-1</f>
        <v>9.5065092340296697E-2</v>
      </c>
      <c r="E49" s="85"/>
      <c r="F49" s="16"/>
      <c r="G49" s="83">
        <f>G48/E48-1</f>
        <v>3.8153165606856554E-2</v>
      </c>
      <c r="H49" s="84">
        <f>H48/G48-1</f>
        <v>5.2197070572569837E-2</v>
      </c>
      <c r="I49" s="85"/>
      <c r="J49" s="16"/>
      <c r="K49" s="83">
        <f>K48/I48-1</f>
        <v>0.16704631738800302</v>
      </c>
      <c r="L49" s="84">
        <f>L48/K48-1</f>
        <v>3.0362177401865198E-2</v>
      </c>
      <c r="M49" s="84">
        <f>M48/L48-1</f>
        <v>6.0829299094927292E-2</v>
      </c>
      <c r="N49" s="85"/>
      <c r="O49" s="16"/>
      <c r="P49" s="83">
        <f>P48/M48-1</f>
        <v>7.3412698412698152E-3</v>
      </c>
      <c r="Q49" s="84">
        <f>Q48/P48-1</f>
        <v>0.43135710064999011</v>
      </c>
      <c r="R49" s="84">
        <f>Q49</f>
        <v>0.43135710064999011</v>
      </c>
      <c r="S49" s="84">
        <f>S48/R48-1</f>
        <v>0.13857162515480947</v>
      </c>
      <c r="T49" s="84">
        <f>T48/S48-1</f>
        <v>2.4292965917331433E-2</v>
      </c>
      <c r="U49" s="85"/>
      <c r="V49" s="16"/>
      <c r="W49" s="83">
        <f>W48/T48-1</f>
        <v>3.3274336283185768E-2</v>
      </c>
      <c r="X49" s="84">
        <f>X48/W48-1</f>
        <v>5.0359712230215736E-2</v>
      </c>
      <c r="Y49" s="84">
        <f>X49</f>
        <v>5.0359712230215736E-2</v>
      </c>
      <c r="Z49" s="84">
        <f>Z48/X48-1</f>
        <v>0.21091541639486855</v>
      </c>
      <c r="AA49" s="84"/>
      <c r="AB49" s="85"/>
    </row>
    <row r="50" spans="1:28" s="86" customFormat="1" ht="19.5" customHeight="1">
      <c r="A50" s="81" t="s">
        <v>7</v>
      </c>
      <c r="B50" s="82"/>
      <c r="C50" s="83"/>
      <c r="D50" s="84"/>
      <c r="E50" s="85"/>
      <c r="F50" s="16"/>
      <c r="G50" s="83">
        <f>G48/C48-1</f>
        <v>0.13684529215864361</v>
      </c>
      <c r="H50" s="84">
        <f>H48/D48-1</f>
        <v>9.2341719657174526E-2</v>
      </c>
      <c r="I50" s="85">
        <f>I48/E48-1</f>
        <v>9.2341719657174526E-2</v>
      </c>
      <c r="J50" s="16"/>
      <c r="K50" s="83">
        <f>K48/G48-1</f>
        <v>0.22796271637816234</v>
      </c>
      <c r="L50" s="84"/>
      <c r="M50" s="84">
        <f>M48/H48-1</f>
        <v>0.27562642369020507</v>
      </c>
      <c r="N50" s="85">
        <f>N48/I48-1</f>
        <v>0.27562642369020507</v>
      </c>
      <c r="O50" s="16"/>
      <c r="P50" s="83"/>
      <c r="Q50" s="84"/>
      <c r="R50" s="84">
        <f>R48/K48-1</f>
        <v>0.5760138798525265</v>
      </c>
      <c r="S50" s="84">
        <f>S48/L48-1</f>
        <v>0.74152809934750574</v>
      </c>
      <c r="T50" s="84">
        <f>T48/M48-1</f>
        <v>0.68154761904761907</v>
      </c>
      <c r="U50" s="85">
        <f>U48/N48-1</f>
        <v>0.68154761904761907</v>
      </c>
      <c r="V50" s="16"/>
      <c r="W50" s="83">
        <f>W48/P48-1</f>
        <v>0.72483750246208389</v>
      </c>
      <c r="X50" s="84"/>
      <c r="Y50" s="84">
        <f>Y48/R48-1</f>
        <v>0.26572175588275759</v>
      </c>
      <c r="Z50" s="84">
        <f>Z48/S48-1</f>
        <v>0.34614454919023441</v>
      </c>
      <c r="AA50" s="84"/>
      <c r="AB50" s="85"/>
    </row>
    <row r="51" spans="1:28" ht="19.5" customHeight="1">
      <c r="A51" s="87" t="s">
        <v>21</v>
      </c>
      <c r="B51" s="76"/>
      <c r="C51" s="118">
        <v>730</v>
      </c>
      <c r="D51" s="78">
        <v>897</v>
      </c>
      <c r="E51" s="79">
        <v>897</v>
      </c>
      <c r="F51" s="16"/>
      <c r="G51" s="77">
        <v>853</v>
      </c>
      <c r="H51" s="80">
        <v>969</v>
      </c>
      <c r="I51" s="79">
        <f>H51</f>
        <v>969</v>
      </c>
      <c r="J51" s="16"/>
      <c r="K51" s="77">
        <v>1566</v>
      </c>
      <c r="L51" s="80">
        <v>1716</v>
      </c>
      <c r="M51" s="80">
        <v>1826</v>
      </c>
      <c r="N51" s="79">
        <f>M51</f>
        <v>1826</v>
      </c>
      <c r="O51" s="16"/>
      <c r="P51" s="77">
        <v>1835</v>
      </c>
      <c r="Q51" s="80">
        <v>3742</v>
      </c>
      <c r="R51" s="80">
        <v>3742</v>
      </c>
      <c r="S51" s="80">
        <v>4487</v>
      </c>
      <c r="T51" s="80">
        <f>U51</f>
        <v>4727</v>
      </c>
      <c r="U51" s="79">
        <v>4727</v>
      </c>
      <c r="V51" s="16"/>
      <c r="W51" s="77">
        <v>5054</v>
      </c>
      <c r="X51" s="80">
        <v>5436</v>
      </c>
      <c r="Y51" s="80">
        <f>X51</f>
        <v>5436</v>
      </c>
      <c r="Z51" s="80">
        <v>6209</v>
      </c>
      <c r="AA51" s="80"/>
      <c r="AB51" s="79"/>
    </row>
    <row r="52" spans="1:28" s="86" customFormat="1" ht="19.5" customHeight="1">
      <c r="A52" s="88" t="s">
        <v>20</v>
      </c>
      <c r="B52" s="82"/>
      <c r="C52" s="83"/>
      <c r="D52" s="84">
        <f>D51/C51-1</f>
        <v>0.22876712328767113</v>
      </c>
      <c r="E52" s="85"/>
      <c r="F52" s="16"/>
      <c r="G52" s="83">
        <f>G51/E51-1</f>
        <v>-4.9052396878483839E-2</v>
      </c>
      <c r="H52" s="84">
        <f>H51/G51-1</f>
        <v>0.13599062133645945</v>
      </c>
      <c r="I52" s="85"/>
      <c r="J52" s="16"/>
      <c r="K52" s="83">
        <f>K51/I51-1</f>
        <v>0.61609907120743035</v>
      </c>
      <c r="L52" s="84">
        <f>L51/K51-1</f>
        <v>9.578544061302674E-2</v>
      </c>
      <c r="M52" s="84">
        <f>M51/L51-1</f>
        <v>6.4102564102564097E-2</v>
      </c>
      <c r="N52" s="85"/>
      <c r="O52" s="16"/>
      <c r="P52" s="83">
        <f>P51/M51-1</f>
        <v>4.9288061336254518E-3</v>
      </c>
      <c r="Q52" s="84">
        <f>Q51/P51-1</f>
        <v>1.0392370572207086</v>
      </c>
      <c r="R52" s="84">
        <f>Q52</f>
        <v>1.0392370572207086</v>
      </c>
      <c r="S52" s="84">
        <f>S51/R51-1</f>
        <v>0.19909139497594874</v>
      </c>
      <c r="T52" s="84">
        <f>T51/S51-1</f>
        <v>5.3487853799866203E-2</v>
      </c>
      <c r="U52" s="85"/>
      <c r="V52" s="16"/>
      <c r="W52" s="83">
        <f>W51/T51-1</f>
        <v>6.9177067907763901E-2</v>
      </c>
      <c r="X52" s="84">
        <f>X51/W51-1</f>
        <v>7.558369608231108E-2</v>
      </c>
      <c r="Y52" s="84">
        <f>X52</f>
        <v>7.558369608231108E-2</v>
      </c>
      <c r="Z52" s="84">
        <f>Z51/X51-1</f>
        <v>0.14220014716703466</v>
      </c>
      <c r="AA52" s="84"/>
      <c r="AB52" s="85"/>
    </row>
    <row r="53" spans="1:28" s="86" customFormat="1" ht="19.5" customHeight="1">
      <c r="A53" s="88" t="s">
        <v>7</v>
      </c>
      <c r="B53" s="82"/>
      <c r="C53" s="83"/>
      <c r="D53" s="84"/>
      <c r="E53" s="85"/>
      <c r="F53" s="16"/>
      <c r="G53" s="83">
        <f>G51/C51-1</f>
        <v>0.16849315068493143</v>
      </c>
      <c r="H53" s="84">
        <f>H51/D51-1</f>
        <v>8.026755852842804E-2</v>
      </c>
      <c r="I53" s="85">
        <f>I51/E51-1</f>
        <v>8.026755852842804E-2</v>
      </c>
      <c r="J53" s="16"/>
      <c r="K53" s="83">
        <f>K51/G51-1</f>
        <v>0.83587338804220401</v>
      </c>
      <c r="L53" s="84"/>
      <c r="M53" s="84">
        <f>M51/H51-1</f>
        <v>0.88441692466460275</v>
      </c>
      <c r="N53" s="85">
        <f>N51/I51-1</f>
        <v>0.88441692466460275</v>
      </c>
      <c r="O53" s="16"/>
      <c r="P53" s="83"/>
      <c r="Q53" s="84"/>
      <c r="R53" s="84">
        <f>R51/K51-1</f>
        <v>1.3895274584929758</v>
      </c>
      <c r="S53" s="84">
        <f>S51/L51-1</f>
        <v>1.6148018648018647</v>
      </c>
      <c r="T53" s="84">
        <f>T51/M51-1</f>
        <v>1.5887185104052572</v>
      </c>
      <c r="U53" s="85">
        <f>U51/N51-1</f>
        <v>1.5887185104052572</v>
      </c>
      <c r="V53" s="16"/>
      <c r="W53" s="83">
        <f>W51/P51-1</f>
        <v>1.7542234332425068</v>
      </c>
      <c r="X53" s="84"/>
      <c r="Y53" s="84">
        <f>Y51/R51-1</f>
        <v>0.45269909139497599</v>
      </c>
      <c r="Z53" s="84">
        <f>Z51/S51-1</f>
        <v>0.38377535101404048</v>
      </c>
      <c r="AA53" s="84"/>
      <c r="AB53" s="85"/>
    </row>
    <row r="54" spans="1:28" s="73" customFormat="1" ht="19.5" customHeight="1">
      <c r="A54" s="89"/>
      <c r="B54" s="90"/>
      <c r="C54" s="91"/>
      <c r="D54" s="92"/>
      <c r="E54" s="93"/>
      <c r="F54" s="16"/>
      <c r="G54" s="91"/>
      <c r="H54" s="92"/>
      <c r="I54" s="93"/>
      <c r="J54" s="16"/>
      <c r="K54" s="91"/>
      <c r="L54" s="142"/>
      <c r="M54" s="92"/>
      <c r="N54" s="93"/>
      <c r="O54" s="16"/>
      <c r="P54" s="91"/>
      <c r="Q54" s="142"/>
      <c r="R54" s="142"/>
      <c r="S54" s="142"/>
      <c r="T54" s="92"/>
      <c r="U54" s="93"/>
      <c r="V54" s="16"/>
      <c r="W54" s="91"/>
      <c r="X54" s="142"/>
      <c r="Y54" s="142"/>
      <c r="Z54" s="142"/>
      <c r="AA54" s="92"/>
      <c r="AB54" s="93"/>
    </row>
    <row r="55" spans="1:28" ht="15" customHeight="1">
      <c r="A55" s="94"/>
      <c r="B55" s="94"/>
      <c r="C55" s="72"/>
      <c r="D55" s="72"/>
      <c r="E55" s="70"/>
      <c r="F55" s="16"/>
      <c r="G55" s="28"/>
      <c r="H55" s="72"/>
      <c r="I55" s="70"/>
      <c r="J55" s="16"/>
      <c r="K55" s="28"/>
      <c r="L55" s="28"/>
      <c r="M55" s="72"/>
      <c r="N55" s="70"/>
      <c r="O55" s="16"/>
      <c r="P55" s="28"/>
      <c r="Q55" s="28"/>
      <c r="R55" s="28"/>
      <c r="S55" s="28"/>
      <c r="T55" s="72"/>
      <c r="U55" s="70"/>
      <c r="V55" s="16"/>
      <c r="W55" s="28"/>
      <c r="X55" s="28"/>
      <c r="Y55" s="28"/>
      <c r="Z55" s="28"/>
      <c r="AA55" s="72"/>
      <c r="AB55" s="70"/>
    </row>
    <row r="56" spans="1:28" ht="16" customHeight="1">
      <c r="A56" s="95" t="s">
        <v>10</v>
      </c>
      <c r="B56" s="94"/>
      <c r="C56" s="94"/>
      <c r="E56" s="96"/>
      <c r="F56" s="16"/>
      <c r="G56" s="97"/>
      <c r="I56" s="96"/>
      <c r="J56" s="16"/>
      <c r="K56" s="97"/>
      <c r="L56" s="97"/>
      <c r="N56" s="96"/>
      <c r="O56" s="16"/>
      <c r="P56" s="97"/>
      <c r="Q56" s="97"/>
      <c r="R56" s="97"/>
      <c r="S56" s="97"/>
      <c r="U56" s="96"/>
      <c r="V56" s="16"/>
      <c r="W56" s="97"/>
      <c r="X56" s="97"/>
      <c r="Y56" s="97"/>
      <c r="Z56" s="97"/>
      <c r="AB56" s="96"/>
    </row>
    <row r="57" spans="1:28">
      <c r="A57" s="175" t="s">
        <v>23</v>
      </c>
      <c r="B57" s="175"/>
      <c r="C57" s="175"/>
      <c r="D57" s="175"/>
      <c r="E57" s="175"/>
      <c r="F57" s="175"/>
      <c r="G57" s="175"/>
      <c r="H57" s="175"/>
      <c r="I57" s="175"/>
      <c r="J57" s="6"/>
      <c r="M57" s="6"/>
      <c r="N57" s="6"/>
      <c r="O57" s="6"/>
      <c r="T57" s="6"/>
      <c r="U57" s="6"/>
      <c r="V57" s="6"/>
      <c r="AA57" s="6"/>
      <c r="AB57" s="6"/>
    </row>
    <row r="58" spans="1:28" ht="25" customHeight="1">
      <c r="A58" s="175" t="s">
        <v>22</v>
      </c>
      <c r="B58" s="175"/>
      <c r="C58" s="175"/>
      <c r="D58" s="175"/>
      <c r="E58" s="175"/>
      <c r="F58" s="175"/>
      <c r="G58" s="175"/>
      <c r="H58" s="175"/>
      <c r="I58" s="175"/>
      <c r="J58" s="6"/>
      <c r="M58" s="6"/>
      <c r="N58" s="6"/>
      <c r="O58" s="6"/>
      <c r="T58" s="6"/>
      <c r="U58" s="6"/>
      <c r="V58" s="6"/>
      <c r="AA58" s="6"/>
      <c r="AB58" s="6"/>
    </row>
    <row r="59" spans="1:28" ht="25" customHeight="1">
      <c r="A59" s="175"/>
      <c r="B59" s="175"/>
      <c r="C59" s="175"/>
      <c r="D59" s="175"/>
      <c r="E59" s="175"/>
      <c r="F59" s="175"/>
      <c r="G59" s="175"/>
      <c r="H59" s="175"/>
      <c r="I59" s="175"/>
      <c r="J59" s="6"/>
      <c r="M59" s="6"/>
      <c r="N59" s="6"/>
      <c r="O59" s="6"/>
      <c r="T59" s="6"/>
      <c r="U59" s="6"/>
      <c r="V59" s="6"/>
      <c r="AA59" s="6"/>
      <c r="AB59" s="6"/>
    </row>
    <row r="60" spans="1:28" ht="25" customHeight="1">
      <c r="A60" s="175"/>
      <c r="B60" s="175"/>
      <c r="C60" s="175"/>
      <c r="D60" s="175"/>
      <c r="E60" s="175"/>
      <c r="F60" s="175"/>
      <c r="G60" s="175"/>
      <c r="H60" s="175"/>
      <c r="I60" s="175"/>
      <c r="J60" s="6"/>
      <c r="M60" s="6"/>
      <c r="N60" s="6"/>
      <c r="O60" s="6"/>
      <c r="T60" s="6"/>
      <c r="U60" s="6"/>
      <c r="V60" s="6"/>
      <c r="AA60" s="6"/>
      <c r="AB60" s="6"/>
    </row>
  </sheetData>
  <mergeCells count="9">
    <mergeCell ref="P8:U8"/>
    <mergeCell ref="W8:AB8"/>
    <mergeCell ref="K8:N8"/>
    <mergeCell ref="A60:I60"/>
    <mergeCell ref="C8:E8"/>
    <mergeCell ref="G8:I8"/>
    <mergeCell ref="A57:I57"/>
    <mergeCell ref="A58:I58"/>
    <mergeCell ref="A59:I59"/>
  </mergeCells>
  <pageMargins left="0.25" right="0.25" top="0.75" bottom="0.75" header="0.3" footer="0.3"/>
  <pageSetup scale="30" fitToHeight="0" orientation="portrait" r:id="rId1"/>
  <headerFooter>
    <oddFooter>Page &amp;P</oddFooter>
  </headerFooter>
  <rowBreaks count="1" manualBreakCount="1">
    <brk id="5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e3c937-7ff2-4042-8503-44aa39f224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62335313362E4896A43A923204D884" ma:contentTypeVersion="16" ma:contentTypeDescription="Create a new document." ma:contentTypeScope="" ma:versionID="9d10454df3acdf08eb6af8568e27b123">
  <xsd:schema xmlns:xsd="http://www.w3.org/2001/XMLSchema" xmlns:xs="http://www.w3.org/2001/XMLSchema" xmlns:p="http://schemas.microsoft.com/office/2006/metadata/properties" xmlns:ns3="2f9279ae-cbe5-4f66-b697-0d3cbc293847" xmlns:ns4="64e3c937-7ff2-4042-8503-44aa39f22485" targetNamespace="http://schemas.microsoft.com/office/2006/metadata/properties" ma:root="true" ma:fieldsID="532fdf3cfe0fed1bcc661cb896ed7e48" ns3:_="" ns4:_="">
    <xsd:import namespace="2f9279ae-cbe5-4f66-b697-0d3cbc293847"/>
    <xsd:import namespace="64e3c937-7ff2-4042-8503-44aa39f2248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279ae-cbe5-4f66-b697-0d3cbc293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c937-7ff2-4042-8503-44aa39f22485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70D5DB-DF06-430D-87B2-19A01C8215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588A1-0974-4562-8624-E44682E25C2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64e3c937-7ff2-4042-8503-44aa39f22485"/>
    <ds:schemaRef ds:uri="http://purl.org/dc/terms/"/>
    <ds:schemaRef ds:uri="http://purl.org/dc/dcmitype/"/>
    <ds:schemaRef ds:uri="http://schemas.microsoft.com/office/infopath/2007/PartnerControls"/>
    <ds:schemaRef ds:uri="2f9279ae-cbe5-4f66-b697-0d3cbc29384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2529CF-945A-48CE-B8B6-05DE8E8DD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279ae-cbe5-4f66-b697-0d3cbc293847"/>
    <ds:schemaRef ds:uri="64e3c937-7ff2-4042-8503-44aa39f224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Fact Sheet</vt:lpstr>
      <vt:lpstr>'Fact Sheet'!Заголовки_для_печати</vt:lpstr>
      <vt:lpstr>'Fact Sheet'!Область_печати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Melnikova, Alexandra</dc:creator>
  <cp:lastModifiedBy>Melnikova, Alexandra</cp:lastModifiedBy>
  <cp:lastPrinted>2023-10-04T13:06:52Z</cp:lastPrinted>
  <dcterms:created xsi:type="dcterms:W3CDTF">2022-05-20T14:09:14Z</dcterms:created>
  <dcterms:modified xsi:type="dcterms:W3CDTF">2024-11-07T16:13:08Z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0x0101008462335313362E4896A43A923204D884</vt:lpwstr>
  </property>
  <property fmtid="{D5CDD505-2E9C-101B-9397-08002B2CF9AE}" pid="3" name="MediaServiceImageTags">
    <vt:lpwstr/>
  </property>
</Properties>
</file>